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sejla.ajdari\Desktop\"/>
    </mc:Choice>
  </mc:AlternateContent>
  <workbookProtection workbookPassword="8D80" lockStructure="1"/>
  <bookViews>
    <workbookView xWindow="120" yWindow="420" windowWidth="23130" windowHeight="13050"/>
  </bookViews>
  <sheets>
    <sheet name="Gesuch" sheetId="1" r:id="rId1"/>
    <sheet name="Antwort Bescheid" sheetId="3" state="hidden" r:id="rId2"/>
    <sheet name="Antwort Vertrag" sheetId="2" state="hidden" r:id="rId3"/>
  </sheets>
  <definedNames>
    <definedName name="_xlnm.Print_Area" localSheetId="1">'Antwort Bescheid'!$A$1:$P$43</definedName>
    <definedName name="_xlnm.Print_Area" localSheetId="2">'Antwort Vertrag'!$A$1:$P$42</definedName>
    <definedName name="_xlnm.Print_Area" localSheetId="0">Gesuch!$A$1:$P$42</definedName>
  </definedNames>
  <calcPr calcId="162913"/>
</workbook>
</file>

<file path=xl/calcChain.xml><?xml version="1.0" encoding="utf-8"?>
<calcChain xmlns="http://schemas.openxmlformats.org/spreadsheetml/2006/main">
  <c r="I27" i="1" l="1"/>
  <c r="T8" i="2" l="1"/>
  <c r="B22" i="3"/>
  <c r="T34" i="3"/>
  <c r="I8" i="1"/>
  <c r="B30" i="3"/>
  <c r="B29" i="3"/>
  <c r="B28" i="3"/>
  <c r="B27" i="3"/>
  <c r="E42" i="3"/>
  <c r="E40" i="1" l="1"/>
  <c r="E43" i="3" l="1"/>
  <c r="E16" i="2" l="1"/>
  <c r="B32" i="2"/>
  <c r="E42" i="2"/>
  <c r="E41" i="2"/>
  <c r="B25" i="2"/>
  <c r="B25" i="3"/>
  <c r="B24" i="2"/>
  <c r="B23" i="2"/>
  <c r="B23" i="3"/>
  <c r="B26" i="3" l="1"/>
  <c r="B41" i="2" l="1"/>
  <c r="B33" i="3"/>
  <c r="B34" i="3"/>
  <c r="S9" i="3"/>
  <c r="S8" i="3"/>
  <c r="E41" i="3"/>
  <c r="B33" i="2" l="1"/>
  <c r="U8" i="2"/>
  <c r="B21" i="2"/>
  <c r="B34" i="2"/>
  <c r="T6" i="2"/>
  <c r="T33" i="2" s="1"/>
  <c r="T5" i="2"/>
  <c r="B29" i="2" l="1"/>
  <c r="T33" i="3"/>
  <c r="E16" i="3"/>
  <c r="T32" i="3"/>
  <c r="T31" i="3"/>
  <c r="B10" i="3" s="1"/>
  <c r="T30" i="3"/>
  <c r="T29" i="3"/>
  <c r="T28" i="3"/>
  <c r="T27" i="3"/>
  <c r="U26" i="3"/>
  <c r="T26" i="3"/>
  <c r="T25" i="3"/>
  <c r="B21" i="3" s="1"/>
  <c r="T24" i="3"/>
  <c r="B31" i="3" s="1"/>
  <c r="B19" i="3"/>
  <c r="B18" i="3"/>
  <c r="E15" i="3"/>
  <c r="Y14" i="3"/>
  <c r="Y13" i="3"/>
  <c r="Y12" i="3"/>
  <c r="I8" i="3"/>
  <c r="I5" i="3"/>
  <c r="S4" i="3"/>
  <c r="I4" i="3"/>
  <c r="I3" i="3"/>
  <c r="B12" i="3" s="1"/>
  <c r="I2" i="3"/>
  <c r="B24" i="3" l="1"/>
  <c r="B32" i="3"/>
  <c r="B14" i="3"/>
  <c r="B20" i="3"/>
  <c r="T32" i="2" l="1"/>
  <c r="T31" i="2"/>
  <c r="B26" i="2"/>
  <c r="T30" i="2"/>
  <c r="U26" i="2"/>
  <c r="T29" i="2"/>
  <c r="T28" i="2"/>
  <c r="B30" i="2" s="1"/>
  <c r="B22" i="2"/>
  <c r="Y14" i="2"/>
  <c r="B10" i="2" l="1"/>
  <c r="B28" i="2"/>
  <c r="B14" i="2"/>
  <c r="T27" i="2"/>
  <c r="T26" i="2"/>
  <c r="T25" i="2"/>
  <c r="T24" i="2"/>
  <c r="B27" i="2"/>
  <c r="B19" i="2"/>
  <c r="E15" i="2"/>
  <c r="B18" i="2"/>
  <c r="B12" i="2"/>
  <c r="I5" i="2"/>
  <c r="I3" i="2"/>
  <c r="I4" i="2"/>
  <c r="I2" i="2"/>
  <c r="I8" i="2"/>
  <c r="S4" i="2"/>
  <c r="B31" i="2" l="1"/>
  <c r="B20" i="2"/>
  <c r="E17" i="2" l="1"/>
  <c r="E17" i="3"/>
  <c r="S4" i="1"/>
</calcChain>
</file>

<file path=xl/sharedStrings.xml><?xml version="1.0" encoding="utf-8"?>
<sst xmlns="http://schemas.openxmlformats.org/spreadsheetml/2006/main" count="113" uniqueCount="81">
  <si>
    <t>automatisierte Felder</t>
  </si>
  <si>
    <t>Poststrasse 45</t>
  </si>
  <si>
    <t>9478 Azmoos</t>
  </si>
  <si>
    <t>obligatorische Felder</t>
  </si>
  <si>
    <t>optionale Felder</t>
  </si>
  <si>
    <t>Anlagenbetreiber</t>
  </si>
  <si>
    <t>Firma:</t>
  </si>
  <si>
    <t>Name / Vorname:</t>
  </si>
  <si>
    <t>Strasse:</t>
  </si>
  <si>
    <t>Ort:</t>
  </si>
  <si>
    <t>Telefon / Mobile:</t>
  </si>
  <si>
    <t>E-Mail:</t>
  </si>
  <si>
    <t>Anlagenbezeichnung:</t>
  </si>
  <si>
    <t>Nennleistung:</t>
  </si>
  <si>
    <t>Jahresproduktion:</t>
  </si>
  <si>
    <t>Nettoliefermenge:</t>
  </si>
  <si>
    <t>Inbetriebnahmedatum:</t>
  </si>
  <si>
    <t>Zählernummer:</t>
  </si>
  <si>
    <t>Messpunktbezeichnung:</t>
  </si>
  <si>
    <t>Sie können das Formular auch elektronisch zustellen:</t>
  </si>
  <si>
    <t>Bei Fragen stehen wir Ihnen gerne zur Verfügung:</t>
  </si>
  <si>
    <t>081 750 21 27</t>
  </si>
  <si>
    <t>Dorfkorporation EW Azmoos</t>
  </si>
  <si>
    <t>Anlagedaten</t>
  </si>
  <si>
    <t>PLZ:</t>
  </si>
  <si>
    <t>Anrede:</t>
  </si>
  <si>
    <t>Entscheid:</t>
  </si>
  <si>
    <t>Beilagen</t>
  </si>
  <si>
    <t>Anlagebezeichnung:</t>
  </si>
  <si>
    <t>Leistung:</t>
  </si>
  <si>
    <t>Ihnen oder dir</t>
  </si>
  <si>
    <t>Ihre oder deine</t>
  </si>
  <si>
    <t>Bausteine für Fallunterscheidung (per Sie oder per Du)</t>
  </si>
  <si>
    <t>Sie oder du</t>
  </si>
  <si>
    <t>werden oder wirst</t>
  </si>
  <si>
    <t>Kontrolle</t>
  </si>
  <si>
    <t>Anfang</t>
  </si>
  <si>
    <t>Ende</t>
  </si>
  <si>
    <t>KEV oder EiV</t>
  </si>
  <si>
    <t>Sie oder dich</t>
  </si>
  <si>
    <t>erhalten / erhälst</t>
  </si>
  <si>
    <t>Satzanfang</t>
  </si>
  <si>
    <t>dürfen / darfst</t>
  </si>
  <si>
    <t>Ihrer / deiner</t>
  </si>
  <si>
    <t>erlauben / erlaubst</t>
  </si>
  <si>
    <t>Gesuch um Aufnahme in das PV-Fördermodell der EV Wartau</t>
  </si>
  <si>
    <t>Anteil-Eigenverbrauch:</t>
  </si>
  <si>
    <t>finden / findest</t>
  </si>
  <si>
    <t>Unterlagen:</t>
  </si>
  <si>
    <t>Unterlagen Frist:</t>
  </si>
  <si>
    <t>haben / hast</t>
  </si>
  <si>
    <t>Unterlage 1:</t>
  </si>
  <si>
    <t>Unterlage 2:</t>
  </si>
  <si>
    <t>Unterlage 3:</t>
  </si>
  <si>
    <t>Unterlage 4:</t>
  </si>
  <si>
    <t>ja</t>
  </si>
  <si>
    <t>Freundliche Grüsse</t>
  </si>
  <si>
    <t>Zweckverband EV Wartau</t>
  </si>
  <si>
    <t>c/o Dorfkorporation EW Azmoos</t>
  </si>
  <si>
    <t>Nr.1</t>
  </si>
  <si>
    <t>Nr.2</t>
  </si>
  <si>
    <t>Nr.3</t>
  </si>
  <si>
    <t>Nr.4</t>
  </si>
  <si>
    <t>Angaben zur Produktionsanlage</t>
  </si>
  <si>
    <t>Bescheid</t>
  </si>
  <si>
    <t>Vollmacht</t>
  </si>
  <si>
    <t>SiNa</t>
  </si>
  <si>
    <t>Messung OK</t>
  </si>
  <si>
    <t>Anmeldung</t>
  </si>
  <si>
    <t>Instanzeige</t>
  </si>
  <si>
    <t>Anschlussgesuch</t>
  </si>
  <si>
    <t>Auszahlung</t>
  </si>
  <si>
    <t>Bank:</t>
  </si>
  <si>
    <t>Kontoinhaber:</t>
  </si>
  <si>
    <t>IBAN:</t>
  </si>
  <si>
    <t>Mehrwertsteuerpflicht:</t>
  </si>
  <si>
    <t>Pronovo</t>
  </si>
  <si>
    <t>Anmeldedatum Pronovo:</t>
  </si>
  <si>
    <t>Projekt-Nr.:</t>
  </si>
  <si>
    <t>(wenn bekannt)</t>
  </si>
  <si>
    <t>remo.halbheer@ew-azmoos.ch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</si>
</sst>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"/>
    <numFmt numFmtId="165" formatCode="#\ ###\ ##0"/>
    <numFmt numFmtId="166" formatCode="[$-807]d/\ mmmm\ yyyy;@"/>
    <numFmt numFmtId="167" formatCode="#,##0.000_k\k\W\p"/>
    <numFmt numFmtId="168" formatCode="#,##0_k\k\W&quot;h&quot;"/>
  </numFmts>
  <fonts count="15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22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4"/>
      <name val="Arial"/>
      <family val="2"/>
    </font>
    <font>
      <b/>
      <u/>
      <sz val="14"/>
      <color theme="1"/>
      <name val="Arial"/>
      <family val="2"/>
    </font>
    <font>
      <b/>
      <sz val="14"/>
      <color theme="1"/>
      <name val="Arial"/>
      <family val="2"/>
    </font>
    <font>
      <sz val="13.5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Border="1"/>
    <xf numFmtId="0" fontId="5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Alignment="1">
      <alignment vertical="center"/>
    </xf>
    <xf numFmtId="14" fontId="3" fillId="0" borderId="0" xfId="0" applyNumberFormat="1" applyFont="1" applyFill="1" applyAlignment="1">
      <alignment vertical="center"/>
    </xf>
    <xf numFmtId="0" fontId="3" fillId="4" borderId="0" xfId="0" applyFont="1" applyFill="1" applyBorder="1"/>
    <xf numFmtId="0" fontId="3" fillId="3" borderId="0" xfId="0" applyFont="1" applyFill="1" applyBorder="1"/>
    <xf numFmtId="164" fontId="1" fillId="3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1" applyFont="1"/>
    <xf numFmtId="0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left" vertical="center"/>
    </xf>
    <xf numFmtId="14" fontId="3" fillId="0" borderId="0" xfId="0" applyNumberFormat="1" applyFont="1" applyBorder="1"/>
    <xf numFmtId="164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Border="1"/>
    <xf numFmtId="0" fontId="4" fillId="0" borderId="0" xfId="0" applyNumberFormat="1" applyFont="1" applyFill="1" applyBorder="1" applyAlignment="1">
      <alignment vertical="center"/>
    </xf>
    <xf numFmtId="14" fontId="3" fillId="3" borderId="0" xfId="0" applyNumberFormat="1" applyFont="1" applyFill="1" applyBorder="1"/>
    <xf numFmtId="0" fontId="3" fillId="4" borderId="0" xfId="0" applyFont="1" applyFill="1"/>
    <xf numFmtId="166" fontId="3" fillId="0" borderId="0" xfId="0" applyNumberFormat="1" applyFont="1"/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164" fontId="1" fillId="3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right"/>
    </xf>
    <xf numFmtId="14" fontId="3" fillId="4" borderId="0" xfId="0" applyNumberFormat="1" applyFont="1" applyFill="1" applyBorder="1"/>
    <xf numFmtId="0" fontId="3" fillId="2" borderId="0" xfId="0" applyNumberFormat="1" applyFont="1" applyFill="1" applyBorder="1"/>
    <xf numFmtId="4" fontId="3" fillId="0" borderId="0" xfId="0" applyNumberFormat="1" applyFont="1" applyFill="1" applyBorder="1"/>
    <xf numFmtId="0" fontId="8" fillId="0" borderId="0" xfId="0" applyFont="1" applyFill="1" applyBorder="1"/>
    <xf numFmtId="0" fontId="3" fillId="3" borderId="0" xfId="0" applyFont="1" applyFill="1"/>
    <xf numFmtId="166" fontId="3" fillId="3" borderId="0" xfId="0" applyNumberFormat="1" applyFont="1" applyFill="1"/>
    <xf numFmtId="0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/>
    </xf>
    <xf numFmtId="0" fontId="9" fillId="0" borderId="0" xfId="1"/>
    <xf numFmtId="14" fontId="3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top"/>
    </xf>
    <xf numFmtId="14" fontId="4" fillId="4" borderId="0" xfId="0" applyNumberFormat="1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 applyProtection="1">
      <alignment horizontal="left" vertical="top"/>
      <protection locked="0"/>
    </xf>
    <xf numFmtId="49" fontId="4" fillId="0" borderId="0" xfId="0" applyNumberFormat="1" applyFont="1" applyFill="1" applyBorder="1" applyAlignment="1">
      <alignment horizontal="left" vertical="center"/>
    </xf>
    <xf numFmtId="167" fontId="4" fillId="0" borderId="0" xfId="0" applyNumberFormat="1" applyFont="1" applyFill="1" applyBorder="1" applyAlignment="1">
      <alignment horizontal="left" vertical="center"/>
    </xf>
    <xf numFmtId="168" fontId="4" fillId="0" borderId="0" xfId="0" applyNumberFormat="1" applyFont="1" applyFill="1" applyBorder="1" applyAlignment="1">
      <alignment horizontal="right" vertical="center"/>
    </xf>
    <xf numFmtId="168" fontId="4" fillId="4" borderId="0" xfId="0" applyNumberFormat="1" applyFont="1" applyFill="1" applyBorder="1" applyAlignment="1">
      <alignment horizontal="right" vertical="center"/>
    </xf>
    <xf numFmtId="14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0" fontId="4" fillId="4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168" fontId="4" fillId="0" borderId="0" xfId="0" applyNumberFormat="1" applyFont="1" applyFill="1" applyBorder="1" applyAlignment="1">
      <alignment horizontal="left"/>
    </xf>
    <xf numFmtId="4" fontId="4" fillId="0" borderId="0" xfId="0" applyNumberFormat="1" applyFont="1" applyFill="1" applyBorder="1" applyAlignment="1">
      <alignment horizontal="left"/>
    </xf>
  </cellXfs>
  <cellStyles count="2">
    <cellStyle name="Link" xfId="1" builtinId="8"/>
    <cellStyle name="Standard" xfId="0" builtinId="0"/>
  </cellStyles>
  <dxfs count="3">
    <dxf>
      <fill>
        <patternFill>
          <bgColor rgb="FFFFFF66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</dxfs>
  <tableStyles count="0" defaultTableStyle="TableStyleMedium2" defaultPivotStyle="PivotStyleLight16"/>
  <colors>
    <mruColors>
      <color rgb="FFFFFF66"/>
      <color rgb="FFCCFF99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0</xdr:row>
      <xdr:rowOff>133350</xdr:rowOff>
    </xdr:from>
    <xdr:to>
      <xdr:col>4</xdr:col>
      <xdr:colOff>514350</xdr:colOff>
      <xdr:row>0</xdr:row>
      <xdr:rowOff>895350</xdr:rowOff>
    </xdr:to>
    <xdr:sp macro="" textlink="">
      <xdr:nvSpPr>
        <xdr:cNvPr id="3" name="Rechteck 2"/>
        <xdr:cNvSpPr/>
      </xdr:nvSpPr>
      <xdr:spPr>
        <a:xfrm>
          <a:off x="1057275" y="133350"/>
          <a:ext cx="2114550" cy="762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8</xdr:col>
      <xdr:colOff>5</xdr:colOff>
      <xdr:row>0</xdr:row>
      <xdr:rowOff>114300</xdr:rowOff>
    </xdr:from>
    <xdr:to>
      <xdr:col>15</xdr:col>
      <xdr:colOff>0</xdr:colOff>
      <xdr:row>0</xdr:row>
      <xdr:rowOff>800099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3309" t="33004" r="60125" b="49994"/>
        <a:stretch/>
      </xdr:blipFill>
      <xdr:spPr>
        <a:xfrm>
          <a:off x="4705355" y="114300"/>
          <a:ext cx="3428995" cy="685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0</xdr:row>
      <xdr:rowOff>133350</xdr:rowOff>
    </xdr:from>
    <xdr:to>
      <xdr:col>4</xdr:col>
      <xdr:colOff>514350</xdr:colOff>
      <xdr:row>0</xdr:row>
      <xdr:rowOff>895350</xdr:rowOff>
    </xdr:to>
    <xdr:sp macro="" textlink="">
      <xdr:nvSpPr>
        <xdr:cNvPr id="2" name="Rechteck 1"/>
        <xdr:cNvSpPr/>
      </xdr:nvSpPr>
      <xdr:spPr>
        <a:xfrm>
          <a:off x="1057275" y="133350"/>
          <a:ext cx="2114550" cy="762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8</xdr:col>
      <xdr:colOff>5</xdr:colOff>
      <xdr:row>0</xdr:row>
      <xdr:rowOff>114301</xdr:rowOff>
    </xdr:from>
    <xdr:to>
      <xdr:col>15</xdr:col>
      <xdr:colOff>0</xdr:colOff>
      <xdr:row>0</xdr:row>
      <xdr:rowOff>800100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3309" t="33004" r="60125" b="49994"/>
        <a:stretch/>
      </xdr:blipFill>
      <xdr:spPr>
        <a:xfrm>
          <a:off x="4705355" y="114301"/>
          <a:ext cx="3428995" cy="685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0</xdr:row>
      <xdr:rowOff>133350</xdr:rowOff>
    </xdr:from>
    <xdr:to>
      <xdr:col>4</xdr:col>
      <xdr:colOff>514350</xdr:colOff>
      <xdr:row>0</xdr:row>
      <xdr:rowOff>895350</xdr:rowOff>
    </xdr:to>
    <xdr:sp macro="" textlink="">
      <xdr:nvSpPr>
        <xdr:cNvPr id="2" name="Rechteck 1"/>
        <xdr:cNvSpPr/>
      </xdr:nvSpPr>
      <xdr:spPr>
        <a:xfrm>
          <a:off x="1057275" y="133350"/>
          <a:ext cx="2114550" cy="762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8</xdr:col>
      <xdr:colOff>5</xdr:colOff>
      <xdr:row>0</xdr:row>
      <xdr:rowOff>114301</xdr:rowOff>
    </xdr:from>
    <xdr:to>
      <xdr:col>15</xdr:col>
      <xdr:colOff>0</xdr:colOff>
      <xdr:row>0</xdr:row>
      <xdr:rowOff>800100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3309" t="33004" r="60125" b="49994"/>
        <a:stretch/>
      </xdr:blipFill>
      <xdr:spPr>
        <a:xfrm>
          <a:off x="4705355" y="114301"/>
          <a:ext cx="3428995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emo.halbheer@ew-azmoos.ch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B1:Y48"/>
  <sheetViews>
    <sheetView tabSelected="1" zoomScale="70" zoomScaleNormal="70" workbookViewId="0">
      <selection activeCell="Q24" sqref="Q24"/>
    </sheetView>
  </sheetViews>
  <sheetFormatPr baseColWidth="10" defaultRowHeight="15" x14ac:dyDescent="0.25"/>
  <cols>
    <col min="1" max="1" width="7.5703125" customWidth="1"/>
    <col min="2" max="2" width="13.42578125" customWidth="1"/>
    <col min="3" max="3" width="7.42578125" customWidth="1"/>
    <col min="6" max="12" width="6.42578125" customWidth="1"/>
    <col min="14" max="16" width="7.140625" customWidth="1"/>
    <col min="23" max="23" width="5.28515625" customWidth="1"/>
  </cols>
  <sheetData>
    <row r="1" spans="2:25" ht="157.5" customHeight="1" x14ac:dyDescent="0.25"/>
    <row r="2" spans="2:25" ht="24.95" customHeight="1" x14ac:dyDescent="0.25">
      <c r="B2" s="7"/>
      <c r="C2" s="7"/>
      <c r="D2" s="7"/>
      <c r="E2" s="7"/>
      <c r="F2" s="6"/>
      <c r="G2" s="6"/>
      <c r="H2" s="8"/>
      <c r="I2" s="8"/>
      <c r="J2" s="8"/>
      <c r="K2" s="8"/>
      <c r="L2" s="8"/>
      <c r="M2" s="6"/>
      <c r="N2" s="8"/>
      <c r="O2" s="8"/>
      <c r="P2" s="8"/>
      <c r="Q2" s="1"/>
      <c r="R2" s="1"/>
      <c r="S2" s="1" t="s">
        <v>19</v>
      </c>
      <c r="T2" s="1"/>
      <c r="U2" s="1"/>
      <c r="V2" s="1"/>
      <c r="W2" s="1"/>
      <c r="X2" s="46" t="s">
        <v>80</v>
      </c>
    </row>
    <row r="3" spans="2:25" ht="24.95" customHeight="1" x14ac:dyDescent="0.25">
      <c r="B3" s="9"/>
      <c r="C3" s="9"/>
      <c r="D3" s="10"/>
      <c r="E3" s="9"/>
      <c r="F3" s="9"/>
      <c r="G3" s="9"/>
      <c r="H3" s="20"/>
      <c r="I3" s="51" t="s">
        <v>22</v>
      </c>
      <c r="J3" s="51"/>
      <c r="K3" s="51"/>
      <c r="L3" s="51"/>
      <c r="M3" s="51"/>
      <c r="N3" s="9"/>
      <c r="O3" s="9"/>
      <c r="P3" s="9"/>
      <c r="Q3" s="1"/>
      <c r="R3" s="1"/>
      <c r="S3" s="14" t="s">
        <v>20</v>
      </c>
      <c r="T3" s="14"/>
      <c r="U3" s="14"/>
      <c r="V3" s="15"/>
      <c r="W3" s="3"/>
      <c r="X3" s="3" t="s">
        <v>21</v>
      </c>
      <c r="Y3" s="4"/>
    </row>
    <row r="4" spans="2:25" ht="24.95" customHeight="1" x14ac:dyDescent="0.25">
      <c r="B4" s="9"/>
      <c r="C4" s="9"/>
      <c r="D4" s="9"/>
      <c r="E4" s="9"/>
      <c r="F4" s="9"/>
      <c r="G4" s="9"/>
      <c r="H4" s="9"/>
      <c r="I4" s="49" t="s">
        <v>1</v>
      </c>
      <c r="J4" s="49"/>
      <c r="K4" s="49"/>
      <c r="L4" s="49"/>
      <c r="M4" s="49"/>
      <c r="N4" s="9"/>
      <c r="O4" s="9"/>
      <c r="P4" s="9"/>
      <c r="Q4" s="1"/>
      <c r="R4" s="1"/>
      <c r="S4" s="48" t="str">
        <f>IF(V3=0," ",IF(WEEKDAY(DATE(YEAR(V3),MONTH(V3),DAY(V3)))=2," ","Hinweis: Datum ist kein Montag"))</f>
        <v xml:space="preserve"> </v>
      </c>
      <c r="T4" s="48"/>
      <c r="U4" s="48"/>
      <c r="V4" s="48"/>
      <c r="W4" s="48"/>
      <c r="X4" s="48"/>
      <c r="Y4" s="48"/>
    </row>
    <row r="5" spans="2:25" ht="18" x14ac:dyDescent="0.25">
      <c r="B5" s="9"/>
      <c r="C5" s="9"/>
      <c r="D5" s="9"/>
      <c r="E5" s="9"/>
      <c r="F5" s="9"/>
      <c r="G5" s="9"/>
      <c r="H5" s="9"/>
      <c r="I5" s="49" t="s">
        <v>2</v>
      </c>
      <c r="J5" s="49"/>
      <c r="K5" s="49"/>
      <c r="L5" s="49"/>
      <c r="M5" s="49"/>
      <c r="N5" s="9"/>
      <c r="O5" s="9"/>
      <c r="P5" s="9"/>
      <c r="Q5" s="1"/>
      <c r="R5" s="1"/>
      <c r="S5" s="2"/>
      <c r="T5" s="2"/>
      <c r="U5" s="2"/>
      <c r="V5" s="2"/>
      <c r="W5" s="2"/>
    </row>
    <row r="6" spans="2:25" ht="18" x14ac:dyDescent="0.25">
      <c r="B6" s="9"/>
      <c r="C6" s="9"/>
      <c r="D6" s="9"/>
      <c r="E6" s="9"/>
      <c r="F6" s="20"/>
      <c r="G6" s="20"/>
      <c r="H6" s="20"/>
      <c r="I6" s="20"/>
      <c r="J6" s="20"/>
      <c r="K6" s="20"/>
      <c r="L6" s="20"/>
      <c r="M6" s="9"/>
      <c r="N6" s="9"/>
      <c r="O6" s="9"/>
      <c r="P6" s="9"/>
      <c r="Q6" s="1"/>
      <c r="R6" s="1"/>
      <c r="S6" s="23"/>
      <c r="T6" s="2"/>
      <c r="U6" s="2"/>
      <c r="V6" s="2"/>
      <c r="W6" s="2"/>
    </row>
    <row r="7" spans="2:25" ht="22.5" customHeight="1" x14ac:dyDescent="0.25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"/>
      <c r="R7" s="1"/>
      <c r="S7" s="17" t="s">
        <v>3</v>
      </c>
      <c r="T7" s="18"/>
      <c r="U7" s="18"/>
      <c r="V7" s="17"/>
      <c r="W7" s="2"/>
    </row>
    <row r="8" spans="2:25" ht="22.5" customHeight="1" x14ac:dyDescent="0.25">
      <c r="B8" s="9"/>
      <c r="C8" s="9"/>
      <c r="D8" s="9"/>
      <c r="E8" s="9"/>
      <c r="F8" s="9"/>
      <c r="G8" s="9"/>
      <c r="H8" s="9"/>
      <c r="I8" s="50">
        <f ca="1">IF(S10=0,IF(I17=0,TODAY(),I17&amp;", "&amp;DAY(TODAY())&amp;"."&amp;MONTH(TODAY())&amp;"."&amp;YEAR(TODAY())),IF(I17=0,S10,I17&amp;", "&amp;DAY(S10)&amp;"."&amp;MONTH(S10)&amp;"."&amp;YEAR(S10)))</f>
        <v>44714</v>
      </c>
      <c r="J8" s="50"/>
      <c r="K8" s="50"/>
      <c r="L8" s="50"/>
      <c r="M8" s="50"/>
      <c r="N8" s="50"/>
      <c r="O8" s="50"/>
      <c r="P8" s="9"/>
      <c r="Q8" s="1"/>
      <c r="R8" s="1"/>
      <c r="S8" s="5" t="s">
        <v>4</v>
      </c>
      <c r="T8" s="5"/>
      <c r="U8" s="5"/>
      <c r="V8" s="5"/>
      <c r="W8" s="2"/>
    </row>
    <row r="9" spans="2:25" ht="37.5" customHeigh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1"/>
      <c r="R9" s="1"/>
      <c r="S9" s="16" t="s">
        <v>0</v>
      </c>
      <c r="T9" s="16"/>
      <c r="U9" s="16"/>
      <c r="V9" s="16"/>
      <c r="W9" s="2"/>
    </row>
    <row r="10" spans="2:25" ht="22.5" customHeight="1" x14ac:dyDescent="0.25">
      <c r="B10" s="21" t="s">
        <v>45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  <c r="R10" s="1"/>
      <c r="S10" s="47"/>
      <c r="T10" s="47"/>
      <c r="U10" s="2"/>
      <c r="V10" s="2"/>
      <c r="W10" s="2"/>
    </row>
    <row r="11" spans="2:25" ht="22.5" customHeight="1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1"/>
      <c r="R11" s="1"/>
      <c r="S11" s="2"/>
      <c r="T11" s="2"/>
      <c r="U11" s="2"/>
      <c r="V11" s="2"/>
      <c r="W11" s="2"/>
    </row>
    <row r="12" spans="2:25" ht="22.5" customHeight="1" x14ac:dyDescent="0.25">
      <c r="B12" s="22" t="s">
        <v>63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"/>
      <c r="R12" s="1"/>
      <c r="S12" s="2"/>
      <c r="T12" s="2"/>
      <c r="U12" s="2"/>
      <c r="V12" s="2"/>
      <c r="W12" s="2"/>
    </row>
    <row r="13" spans="2:25" ht="22.5" customHeight="1" x14ac:dyDescent="0.25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1"/>
      <c r="R13" s="1"/>
      <c r="S13" s="1"/>
      <c r="T13" s="1"/>
      <c r="U13" s="1"/>
      <c r="V13" s="1"/>
      <c r="W13" s="1"/>
    </row>
    <row r="14" spans="2:25" ht="22.5" customHeight="1" x14ac:dyDescent="0.25">
      <c r="B14" s="22" t="s">
        <v>5</v>
      </c>
      <c r="C14" s="9"/>
      <c r="D14" s="9"/>
      <c r="E14" s="9" t="s">
        <v>6</v>
      </c>
      <c r="F14" s="9"/>
      <c r="G14" s="9"/>
      <c r="H14" s="9"/>
      <c r="I14" s="52"/>
      <c r="J14" s="52"/>
      <c r="K14" s="52"/>
      <c r="L14" s="52"/>
      <c r="M14" s="52"/>
      <c r="N14" s="52"/>
      <c r="O14" s="52"/>
      <c r="P14" s="9"/>
      <c r="Q14" s="1"/>
      <c r="R14" s="1"/>
      <c r="S14" s="1"/>
      <c r="T14" s="1"/>
      <c r="U14" s="1"/>
      <c r="V14" s="1"/>
      <c r="W14" s="1"/>
    </row>
    <row r="15" spans="2:25" ht="22.5" customHeight="1" x14ac:dyDescent="0.25">
      <c r="B15" s="9"/>
      <c r="C15" s="9"/>
      <c r="D15" s="9"/>
      <c r="E15" s="9" t="s">
        <v>7</v>
      </c>
      <c r="F15" s="9"/>
      <c r="G15" s="9"/>
      <c r="H15" s="9"/>
      <c r="I15" s="52"/>
      <c r="J15" s="52"/>
      <c r="K15" s="52"/>
      <c r="L15" s="52"/>
      <c r="M15" s="52"/>
      <c r="N15" s="52"/>
      <c r="O15" s="52"/>
      <c r="P15" s="9"/>
      <c r="Q15" s="1"/>
      <c r="R15" s="1"/>
      <c r="S15" s="1"/>
      <c r="T15" s="1"/>
      <c r="U15" s="1"/>
      <c r="V15" s="1"/>
      <c r="W15" s="1"/>
    </row>
    <row r="16" spans="2:25" ht="22.5" customHeight="1" x14ac:dyDescent="0.25">
      <c r="B16" s="9"/>
      <c r="C16" s="9"/>
      <c r="D16" s="9"/>
      <c r="E16" s="9" t="s">
        <v>8</v>
      </c>
      <c r="F16" s="9"/>
      <c r="G16" s="9"/>
      <c r="H16" s="9"/>
      <c r="I16" s="52"/>
      <c r="J16" s="52"/>
      <c r="K16" s="52"/>
      <c r="L16" s="52"/>
      <c r="M16" s="52"/>
      <c r="N16" s="52"/>
      <c r="O16" s="52"/>
      <c r="P16" s="9"/>
      <c r="Q16" s="1"/>
      <c r="R16" s="1"/>
      <c r="S16" s="1"/>
      <c r="T16" s="1"/>
      <c r="U16" s="1"/>
      <c r="V16" s="1"/>
      <c r="W16" s="1"/>
    </row>
    <row r="17" spans="2:23" ht="22.5" customHeight="1" x14ac:dyDescent="0.25">
      <c r="B17" s="9"/>
      <c r="C17" s="9"/>
      <c r="D17" s="9"/>
      <c r="E17" s="9" t="s">
        <v>9</v>
      </c>
      <c r="F17" s="9"/>
      <c r="G17" s="9"/>
      <c r="H17" s="9"/>
      <c r="I17" s="52"/>
      <c r="J17" s="52"/>
      <c r="K17" s="52"/>
      <c r="L17" s="52"/>
      <c r="M17" s="52"/>
      <c r="N17" s="52"/>
      <c r="O17" s="52"/>
      <c r="P17" s="9"/>
      <c r="Q17" s="1"/>
      <c r="R17" s="1"/>
      <c r="S17" s="1"/>
      <c r="T17" s="1"/>
      <c r="U17" s="1"/>
      <c r="V17" s="1"/>
      <c r="W17" s="1"/>
    </row>
    <row r="18" spans="2:23" ht="22.5" customHeight="1" x14ac:dyDescent="0.25">
      <c r="B18" s="9"/>
      <c r="C18" s="9"/>
      <c r="D18" s="9"/>
      <c r="E18" s="9" t="s">
        <v>10</v>
      </c>
      <c r="F18" s="9"/>
      <c r="G18" s="9"/>
      <c r="H18" s="9"/>
      <c r="I18" s="52"/>
      <c r="J18" s="52"/>
      <c r="K18" s="52"/>
      <c r="L18" s="52"/>
      <c r="M18" s="52"/>
      <c r="N18" s="52"/>
      <c r="O18" s="52"/>
      <c r="P18" s="9"/>
      <c r="Q18" s="1"/>
      <c r="R18" s="1"/>
      <c r="S18" s="1"/>
      <c r="T18" s="1"/>
      <c r="U18" s="1"/>
      <c r="V18" s="1"/>
      <c r="W18" s="1"/>
    </row>
    <row r="19" spans="2:23" ht="22.5" customHeight="1" x14ac:dyDescent="0.25">
      <c r="B19" s="9"/>
      <c r="C19" s="9"/>
      <c r="D19" s="9"/>
      <c r="E19" s="9" t="s">
        <v>11</v>
      </c>
      <c r="F19" s="9"/>
      <c r="G19" s="9"/>
      <c r="H19" s="9"/>
      <c r="I19" s="52"/>
      <c r="J19" s="52"/>
      <c r="K19" s="52"/>
      <c r="L19" s="52"/>
      <c r="M19" s="52"/>
      <c r="N19" s="52"/>
      <c r="O19" s="52"/>
      <c r="P19" s="9"/>
      <c r="Q19" s="1"/>
      <c r="R19" s="1"/>
      <c r="S19" s="1"/>
      <c r="T19" s="1"/>
      <c r="U19" s="1"/>
      <c r="V19" s="1"/>
      <c r="W19" s="1"/>
    </row>
    <row r="20" spans="2:23" ht="22.5" customHeight="1" x14ac:dyDescent="0.25">
      <c r="B20" s="9"/>
      <c r="C20" s="9"/>
      <c r="D20" s="9"/>
      <c r="E20" s="9"/>
      <c r="F20" s="9"/>
      <c r="G20" s="9"/>
      <c r="H20" s="9"/>
      <c r="I20" s="52"/>
      <c r="J20" s="52"/>
      <c r="K20" s="52"/>
      <c r="L20" s="52"/>
      <c r="M20" s="52"/>
      <c r="N20" s="43"/>
      <c r="O20" s="43"/>
      <c r="P20" s="9"/>
      <c r="Q20" s="1"/>
      <c r="R20" s="1"/>
      <c r="S20" s="1"/>
      <c r="T20" s="1"/>
      <c r="U20" s="1"/>
      <c r="V20" s="1"/>
      <c r="W20" s="1"/>
    </row>
    <row r="21" spans="2:23" ht="22.5" customHeight="1" x14ac:dyDescent="0.25">
      <c r="B21" s="22" t="s">
        <v>23</v>
      </c>
      <c r="C21" s="9"/>
      <c r="D21" s="9"/>
      <c r="E21" s="9" t="s">
        <v>12</v>
      </c>
      <c r="F21" s="9"/>
      <c r="G21" s="9"/>
      <c r="H21" s="9"/>
      <c r="I21" s="52"/>
      <c r="J21" s="52"/>
      <c r="K21" s="52"/>
      <c r="L21" s="52"/>
      <c r="M21" s="52"/>
      <c r="N21" s="52"/>
      <c r="O21" s="52"/>
      <c r="P21" s="9"/>
      <c r="Q21" s="1"/>
      <c r="R21" s="1"/>
      <c r="S21" s="1"/>
      <c r="T21" s="1"/>
      <c r="U21" s="1"/>
      <c r="V21" s="1"/>
      <c r="W21" s="1"/>
    </row>
    <row r="22" spans="2:23" ht="22.5" customHeight="1" x14ac:dyDescent="0.25">
      <c r="B22" s="9"/>
      <c r="C22" s="9"/>
      <c r="D22" s="9"/>
      <c r="E22" s="9" t="s">
        <v>8</v>
      </c>
      <c r="F22" s="9"/>
      <c r="G22" s="9"/>
      <c r="H22" s="9"/>
      <c r="I22" s="52"/>
      <c r="J22" s="52"/>
      <c r="K22" s="52"/>
      <c r="L22" s="52"/>
      <c r="M22" s="52"/>
      <c r="N22" s="52"/>
      <c r="O22" s="52"/>
      <c r="P22" s="9"/>
      <c r="Q22" s="1"/>
      <c r="R22" s="1"/>
      <c r="S22" s="1"/>
      <c r="T22" s="1"/>
      <c r="U22" s="1"/>
      <c r="V22" s="1"/>
      <c r="W22" s="1"/>
    </row>
    <row r="23" spans="2:23" ht="22.5" customHeight="1" x14ac:dyDescent="0.25">
      <c r="B23" s="9"/>
      <c r="C23" s="9"/>
      <c r="D23" s="9"/>
      <c r="E23" s="9" t="s">
        <v>9</v>
      </c>
      <c r="F23" s="9"/>
      <c r="G23" s="9"/>
      <c r="H23" s="9"/>
      <c r="I23" s="52"/>
      <c r="J23" s="52"/>
      <c r="K23" s="52"/>
      <c r="L23" s="52"/>
      <c r="M23" s="52"/>
      <c r="N23" s="52"/>
      <c r="O23" s="52"/>
      <c r="P23" s="9"/>
      <c r="Q23" s="1"/>
      <c r="R23" s="1"/>
      <c r="S23" s="1"/>
      <c r="T23" s="1"/>
      <c r="U23" s="1"/>
      <c r="V23" s="1"/>
      <c r="W23" s="1"/>
    </row>
    <row r="24" spans="2:23" ht="22.5" customHeight="1" x14ac:dyDescent="0.25">
      <c r="B24" s="9"/>
      <c r="C24" s="9"/>
      <c r="D24" s="9"/>
      <c r="E24" s="9" t="s">
        <v>13</v>
      </c>
      <c r="F24" s="9"/>
      <c r="G24" s="9"/>
      <c r="H24" s="9"/>
      <c r="I24" s="53"/>
      <c r="J24" s="53"/>
      <c r="K24" s="53"/>
      <c r="L24" s="53"/>
      <c r="M24" s="53"/>
      <c r="N24" s="53"/>
      <c r="O24" s="53"/>
      <c r="P24" s="9"/>
      <c r="Q24" s="1"/>
      <c r="R24" s="1"/>
      <c r="S24" s="1"/>
      <c r="T24" s="1"/>
      <c r="U24" s="1"/>
      <c r="V24" s="1"/>
      <c r="W24" s="1"/>
    </row>
    <row r="25" spans="2:23" ht="22.5" customHeight="1" x14ac:dyDescent="0.25">
      <c r="B25" s="9"/>
      <c r="C25" s="9"/>
      <c r="D25" s="9"/>
      <c r="E25" s="9" t="s">
        <v>14</v>
      </c>
      <c r="F25" s="9"/>
      <c r="G25" s="9"/>
      <c r="H25" s="9"/>
      <c r="I25" s="54"/>
      <c r="J25" s="54"/>
      <c r="K25" s="54"/>
      <c r="L25" s="54"/>
      <c r="M25" s="54"/>
      <c r="N25" s="54"/>
      <c r="O25" s="54"/>
      <c r="P25" s="9"/>
      <c r="Q25" s="1"/>
      <c r="R25" s="1"/>
      <c r="S25" s="1"/>
      <c r="T25" s="1"/>
      <c r="U25" s="1"/>
      <c r="V25" s="1"/>
      <c r="W25" s="1"/>
    </row>
    <row r="26" spans="2:23" ht="22.5" customHeight="1" x14ac:dyDescent="0.25">
      <c r="B26" s="9"/>
      <c r="C26" s="9"/>
      <c r="D26" s="9"/>
      <c r="E26" s="9" t="s">
        <v>46</v>
      </c>
      <c r="F26" s="9"/>
      <c r="G26" s="9"/>
      <c r="H26" s="9"/>
      <c r="I26" s="54"/>
      <c r="J26" s="54"/>
      <c r="K26" s="54"/>
      <c r="L26" s="54"/>
      <c r="M26" s="54"/>
      <c r="N26" s="54"/>
      <c r="O26" s="54"/>
      <c r="P26" s="9"/>
      <c r="Q26" s="1"/>
      <c r="R26" s="1"/>
      <c r="S26" s="1"/>
      <c r="T26" s="1"/>
      <c r="U26" s="1"/>
      <c r="V26" s="1"/>
      <c r="W26" s="1"/>
    </row>
    <row r="27" spans="2:23" ht="22.5" customHeight="1" x14ac:dyDescent="0.25">
      <c r="B27" s="9"/>
      <c r="C27" s="9"/>
      <c r="D27" s="9"/>
      <c r="E27" s="9" t="s">
        <v>15</v>
      </c>
      <c r="F27" s="9"/>
      <c r="G27" s="9"/>
      <c r="H27" s="9"/>
      <c r="I27" s="55">
        <f>I25-I26</f>
        <v>0</v>
      </c>
      <c r="J27" s="55"/>
      <c r="K27" s="55"/>
      <c r="L27" s="55"/>
      <c r="M27" s="55"/>
      <c r="N27" s="55"/>
      <c r="O27" s="55"/>
      <c r="P27" s="9"/>
      <c r="Q27" s="1"/>
      <c r="R27" s="1"/>
      <c r="S27" s="1"/>
      <c r="T27" s="1"/>
      <c r="U27" s="1"/>
      <c r="V27" s="1"/>
      <c r="W27" s="1"/>
    </row>
    <row r="28" spans="2:23" ht="22.5" customHeight="1" x14ac:dyDescent="0.25">
      <c r="B28" s="9"/>
      <c r="C28" s="9"/>
      <c r="D28" s="9"/>
      <c r="E28" s="9" t="s">
        <v>16</v>
      </c>
      <c r="F28" s="9"/>
      <c r="G28" s="9"/>
      <c r="H28" s="9"/>
      <c r="I28" s="56"/>
      <c r="J28" s="56"/>
      <c r="K28" s="56"/>
      <c r="L28" s="56"/>
      <c r="M28" s="56"/>
      <c r="N28" s="56"/>
      <c r="O28" s="56"/>
      <c r="P28" s="9"/>
      <c r="Q28" s="1"/>
      <c r="R28" s="1"/>
      <c r="S28" s="1"/>
      <c r="T28" s="1"/>
      <c r="U28" s="1"/>
      <c r="V28" s="1"/>
      <c r="W28" s="1"/>
    </row>
    <row r="29" spans="2:23" ht="22.5" customHeight="1" x14ac:dyDescent="0.25">
      <c r="B29" s="9"/>
      <c r="C29" s="9"/>
      <c r="D29" s="9"/>
      <c r="E29" s="9" t="s">
        <v>17</v>
      </c>
      <c r="F29" s="9"/>
      <c r="G29" s="9"/>
      <c r="H29" s="9"/>
      <c r="I29" s="59"/>
      <c r="J29" s="59"/>
      <c r="K29" s="59"/>
      <c r="L29" s="59"/>
      <c r="M29" s="59"/>
      <c r="N29" s="59"/>
      <c r="O29" s="59"/>
      <c r="P29" s="9"/>
      <c r="Q29" s="1"/>
      <c r="R29" s="1"/>
      <c r="S29" s="1"/>
      <c r="T29" s="1"/>
      <c r="U29" s="1"/>
      <c r="V29" s="1"/>
      <c r="W29" s="1"/>
    </row>
    <row r="30" spans="2:23" ht="22.5" customHeight="1" x14ac:dyDescent="0.25">
      <c r="B30" s="9"/>
      <c r="C30" s="9"/>
      <c r="D30" s="9"/>
      <c r="E30" s="9"/>
      <c r="F30" s="9"/>
      <c r="G30" s="9"/>
      <c r="H30" s="9"/>
      <c r="I30" s="58"/>
      <c r="J30" s="58"/>
      <c r="K30" s="58"/>
      <c r="L30" s="58"/>
      <c r="M30" s="58"/>
      <c r="N30" s="44"/>
      <c r="O30" s="44"/>
      <c r="P30" s="9"/>
      <c r="Q30" s="1"/>
      <c r="R30" s="1"/>
      <c r="S30" s="1"/>
      <c r="T30" s="1"/>
      <c r="U30" s="1"/>
      <c r="V30" s="1"/>
      <c r="W30" s="1"/>
    </row>
    <row r="31" spans="2:23" ht="22.5" customHeight="1" x14ac:dyDescent="0.25">
      <c r="B31" s="22" t="s">
        <v>76</v>
      </c>
      <c r="C31" s="9"/>
      <c r="D31" s="9"/>
      <c r="E31" s="9" t="s">
        <v>77</v>
      </c>
      <c r="F31" s="9"/>
      <c r="G31" s="9"/>
      <c r="H31" s="9"/>
      <c r="I31" s="56"/>
      <c r="J31" s="56"/>
      <c r="K31" s="56"/>
      <c r="L31" s="56"/>
      <c r="M31" s="56"/>
      <c r="N31" s="56"/>
      <c r="O31" s="56"/>
      <c r="P31" s="9"/>
      <c r="Q31" s="1"/>
      <c r="R31" s="1"/>
      <c r="S31" s="1"/>
      <c r="T31" s="1"/>
      <c r="U31" s="1"/>
      <c r="V31" s="1"/>
      <c r="W31" s="1"/>
    </row>
    <row r="32" spans="2:23" ht="22.5" customHeight="1" x14ac:dyDescent="0.25">
      <c r="B32" s="9" t="s">
        <v>79</v>
      </c>
      <c r="C32" s="9"/>
      <c r="D32" s="9"/>
      <c r="E32" s="9" t="s">
        <v>78</v>
      </c>
      <c r="F32" s="9"/>
      <c r="G32" s="9"/>
      <c r="H32" s="9"/>
      <c r="I32" s="52"/>
      <c r="J32" s="52"/>
      <c r="K32" s="52"/>
      <c r="L32" s="52"/>
      <c r="M32" s="52"/>
      <c r="N32" s="52"/>
      <c r="O32" s="52"/>
      <c r="P32" s="9"/>
      <c r="Q32" s="1"/>
      <c r="R32" s="1"/>
      <c r="S32" s="1"/>
      <c r="T32" s="1"/>
      <c r="U32" s="1"/>
      <c r="V32" s="1"/>
      <c r="W32" s="1"/>
    </row>
    <row r="33" spans="2:23" ht="22.5" customHeight="1" x14ac:dyDescent="0.25">
      <c r="B33" s="9"/>
      <c r="C33" s="9"/>
      <c r="D33" s="9"/>
      <c r="E33" s="9" t="s">
        <v>18</v>
      </c>
      <c r="F33" s="9"/>
      <c r="G33" s="9"/>
      <c r="H33" s="9"/>
      <c r="I33" s="60"/>
      <c r="J33" s="60"/>
      <c r="K33" s="60"/>
      <c r="L33" s="60"/>
      <c r="M33" s="60"/>
      <c r="N33" s="60"/>
      <c r="O33" s="60"/>
      <c r="P33" s="9"/>
      <c r="Q33" s="1"/>
      <c r="R33" s="1"/>
      <c r="S33" s="1"/>
      <c r="T33" s="1"/>
      <c r="U33" s="1"/>
      <c r="V33" s="1"/>
      <c r="W33" s="1"/>
    </row>
    <row r="34" spans="2:23" ht="22.5" customHeight="1" x14ac:dyDescent="0.25">
      <c r="B34" s="9"/>
      <c r="C34" s="9"/>
      <c r="D34" s="9"/>
      <c r="E34" s="9"/>
      <c r="F34" s="9"/>
      <c r="G34" s="9"/>
      <c r="H34" s="9"/>
      <c r="I34" s="57"/>
      <c r="J34" s="57"/>
      <c r="K34" s="57"/>
      <c r="L34" s="57"/>
      <c r="M34" s="57"/>
      <c r="N34" s="57"/>
      <c r="O34" s="57"/>
      <c r="P34" s="9"/>
      <c r="Q34" s="1"/>
      <c r="R34" s="1"/>
      <c r="S34" s="1"/>
      <c r="T34" s="1"/>
      <c r="U34" s="1"/>
      <c r="V34" s="1"/>
      <c r="W34" s="1"/>
    </row>
    <row r="35" spans="2:23" ht="22.5" customHeight="1" x14ac:dyDescent="0.25">
      <c r="B35" s="9"/>
      <c r="C35" s="9"/>
      <c r="D35" s="9"/>
      <c r="E35" s="9"/>
      <c r="F35" s="9"/>
      <c r="G35" s="9"/>
      <c r="H35" s="9"/>
      <c r="I35" s="45"/>
      <c r="J35" s="45"/>
      <c r="K35" s="45"/>
      <c r="L35" s="45"/>
      <c r="M35" s="45"/>
      <c r="N35" s="45"/>
      <c r="O35" s="45"/>
      <c r="P35" s="9"/>
      <c r="Q35" s="1"/>
      <c r="R35" s="1"/>
      <c r="S35" s="1"/>
      <c r="T35" s="1"/>
      <c r="U35" s="1"/>
      <c r="V35" s="1"/>
      <c r="W35" s="1"/>
    </row>
    <row r="36" spans="2:23" ht="22.5" customHeight="1" x14ac:dyDescent="0.25">
      <c r="B36" s="22" t="s">
        <v>71</v>
      </c>
      <c r="C36" s="9"/>
      <c r="D36" s="9"/>
      <c r="E36" s="9" t="s">
        <v>72</v>
      </c>
      <c r="F36" s="9"/>
      <c r="G36" s="9"/>
      <c r="H36" s="9"/>
      <c r="I36" s="57"/>
      <c r="J36" s="57"/>
      <c r="K36" s="57"/>
      <c r="L36" s="57"/>
      <c r="M36" s="57"/>
      <c r="N36" s="57"/>
      <c r="O36" s="57"/>
      <c r="P36" s="9"/>
      <c r="Q36" s="1"/>
      <c r="R36" s="1"/>
      <c r="S36" s="1"/>
      <c r="T36" s="1"/>
      <c r="U36" s="1"/>
      <c r="V36" s="1"/>
      <c r="W36" s="1"/>
    </row>
    <row r="37" spans="2:23" ht="22.5" customHeight="1" x14ac:dyDescent="0.25">
      <c r="B37" s="9"/>
      <c r="C37" s="9"/>
      <c r="D37" s="9"/>
      <c r="E37" s="9" t="s">
        <v>73</v>
      </c>
      <c r="F37" s="9"/>
      <c r="G37" s="9"/>
      <c r="H37" s="9"/>
      <c r="I37" s="57"/>
      <c r="J37" s="57"/>
      <c r="K37" s="57"/>
      <c r="L37" s="57"/>
      <c r="M37" s="57"/>
      <c r="N37" s="57"/>
      <c r="O37" s="57"/>
      <c r="P37" s="9"/>
      <c r="Q37" s="1"/>
      <c r="R37" s="1"/>
      <c r="S37" s="1"/>
      <c r="T37" s="1"/>
      <c r="U37" s="1"/>
      <c r="V37" s="1"/>
      <c r="W37" s="1"/>
    </row>
    <row r="38" spans="2:23" ht="22.5" customHeight="1" x14ac:dyDescent="0.25">
      <c r="B38" s="9"/>
      <c r="C38" s="9"/>
      <c r="D38" s="9"/>
      <c r="E38" s="9" t="s">
        <v>74</v>
      </c>
      <c r="F38" s="9"/>
      <c r="G38" s="9"/>
      <c r="H38" s="9"/>
      <c r="I38" s="57"/>
      <c r="J38" s="57"/>
      <c r="K38" s="57"/>
      <c r="L38" s="57"/>
      <c r="M38" s="57"/>
      <c r="N38" s="57"/>
      <c r="O38" s="57"/>
      <c r="P38" s="9"/>
      <c r="Q38" s="1"/>
      <c r="R38" s="1"/>
      <c r="S38" s="1"/>
      <c r="T38" s="1"/>
      <c r="U38" s="1"/>
      <c r="V38" s="1"/>
      <c r="W38" s="1"/>
    </row>
    <row r="39" spans="2:23" ht="22.5" customHeight="1" x14ac:dyDescent="0.25">
      <c r="B39" s="9"/>
      <c r="C39" s="9"/>
      <c r="D39" s="9"/>
      <c r="E39" s="9" t="s">
        <v>75</v>
      </c>
      <c r="F39" s="9"/>
      <c r="G39" s="9"/>
      <c r="H39" s="9"/>
      <c r="I39" s="57"/>
      <c r="J39" s="57"/>
      <c r="K39" s="57"/>
      <c r="L39" s="57"/>
      <c r="M39" s="57"/>
      <c r="N39" s="57"/>
      <c r="O39" s="57"/>
      <c r="P39" s="9"/>
      <c r="Q39" s="1"/>
      <c r="R39" s="1"/>
      <c r="S39" s="1"/>
      <c r="T39" s="1"/>
      <c r="U39" s="1"/>
      <c r="V39" s="1"/>
      <c r="W39" s="1"/>
    </row>
    <row r="40" spans="2:23" ht="22.5" customHeight="1" x14ac:dyDescent="0.25">
      <c r="B40" s="9"/>
      <c r="C40" s="9"/>
      <c r="D40" s="9"/>
      <c r="E40" s="9" t="str">
        <f>IF(I39="Ja","MwSt-Nr.:","")</f>
        <v/>
      </c>
      <c r="F40" s="9"/>
      <c r="G40" s="9"/>
      <c r="H40" s="9"/>
      <c r="I40" s="57"/>
      <c r="J40" s="57"/>
      <c r="K40" s="57"/>
      <c r="L40" s="57"/>
      <c r="M40" s="57"/>
      <c r="N40" s="57"/>
      <c r="O40" s="57"/>
      <c r="P40" s="9"/>
      <c r="Q40" s="1"/>
      <c r="R40" s="1"/>
      <c r="S40" s="1"/>
      <c r="T40" s="1"/>
      <c r="U40" s="1"/>
      <c r="V40" s="1"/>
      <c r="W40" s="1"/>
    </row>
    <row r="41" spans="2:23" ht="22.5" customHeight="1" x14ac:dyDescent="0.25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6"/>
      <c r="N41" s="12"/>
      <c r="O41" s="12"/>
      <c r="P41" s="12"/>
      <c r="Q41" s="1"/>
      <c r="R41" s="1"/>
      <c r="S41" s="1"/>
      <c r="T41" s="1"/>
      <c r="U41" s="1"/>
      <c r="V41" s="1"/>
      <c r="W41" s="1"/>
    </row>
    <row r="42" spans="2:23" ht="22.5" customHeight="1" x14ac:dyDescent="0.25">
      <c r="B42" s="11"/>
      <c r="C42" s="11"/>
      <c r="D42" s="11"/>
      <c r="E42" s="11"/>
      <c r="F42" s="12"/>
      <c r="G42" s="12"/>
      <c r="H42" s="12"/>
      <c r="I42" s="12"/>
      <c r="J42" s="12"/>
      <c r="K42" s="12"/>
      <c r="L42" s="12"/>
      <c r="M42" s="8"/>
      <c r="N42" s="12"/>
      <c r="O42" s="12"/>
      <c r="P42" s="12"/>
      <c r="Q42" s="1"/>
      <c r="R42" s="1"/>
      <c r="S42" s="1"/>
      <c r="T42" s="1"/>
      <c r="U42" s="1"/>
      <c r="V42" s="1"/>
      <c r="W42" s="1"/>
    </row>
    <row r="43" spans="2:23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3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3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3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3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3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</sheetData>
  <protectedRanges>
    <protectedRange password="8D80" sqref="S10:T10" name="Bereich2"/>
    <protectedRange sqref="I14:O26 I28:O34 I36:O40" name="Bereich1"/>
  </protectedRanges>
  <mergeCells count="32">
    <mergeCell ref="I36:O36"/>
    <mergeCell ref="I37:O37"/>
    <mergeCell ref="I38:O38"/>
    <mergeCell ref="I39:O39"/>
    <mergeCell ref="I40:O40"/>
    <mergeCell ref="I34:O34"/>
    <mergeCell ref="I30:M30"/>
    <mergeCell ref="I29:O29"/>
    <mergeCell ref="I31:O31"/>
    <mergeCell ref="I32:O32"/>
    <mergeCell ref="I33:O33"/>
    <mergeCell ref="I24:O24"/>
    <mergeCell ref="I25:O25"/>
    <mergeCell ref="I26:O26"/>
    <mergeCell ref="I27:O27"/>
    <mergeCell ref="I28:O28"/>
    <mergeCell ref="I20:M20"/>
    <mergeCell ref="I19:O19"/>
    <mergeCell ref="I21:O21"/>
    <mergeCell ref="I22:O22"/>
    <mergeCell ref="I23:O23"/>
    <mergeCell ref="I14:O14"/>
    <mergeCell ref="I15:O15"/>
    <mergeCell ref="I16:O16"/>
    <mergeCell ref="I17:O17"/>
    <mergeCell ref="I18:O18"/>
    <mergeCell ref="S10:T10"/>
    <mergeCell ref="S4:Y4"/>
    <mergeCell ref="I5:M5"/>
    <mergeCell ref="I8:O8"/>
    <mergeCell ref="I3:M3"/>
    <mergeCell ref="I4:M4"/>
  </mergeCells>
  <conditionalFormatting sqref="I14:O14">
    <cfRule type="expression" dxfId="2" priority="3">
      <formula>ISBLANK(I14)</formula>
    </cfRule>
  </conditionalFormatting>
  <conditionalFormatting sqref="I15:O19 I21:O26 I28:O29 I31:O34 I36:O39">
    <cfRule type="expression" dxfId="1" priority="2">
      <formula>ISBLANK(I15)</formula>
    </cfRule>
  </conditionalFormatting>
  <conditionalFormatting sqref="I40:O40">
    <cfRule type="expression" dxfId="0" priority="1">
      <formula>AND(ISBLANK(I40),I39="Ja")</formula>
    </cfRule>
  </conditionalFormatting>
  <dataValidations disablePrompts="1" count="1">
    <dataValidation type="list" allowBlank="1" showInputMessage="1" showErrorMessage="1" sqref="I39:O39">
      <formula1>"Ja,Nein"</formula1>
    </dataValidation>
  </dataValidations>
  <hyperlinks>
    <hyperlink ref="X2" r:id="rId1"/>
  </hyperlinks>
  <pageMargins left="0.31496062992125984" right="0.31496062992125984" top="0.19685039370078741" bottom="0.78740157480314965" header="0.31496062992125984" footer="0.31496062992125984"/>
  <pageSetup paperSize="9" scale="72" orientation="portrait" blackAndWhite="1" r:id="rId2"/>
  <headerFooter>
    <oddFooter>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1:Z48"/>
  <sheetViews>
    <sheetView topLeftCell="A13" zoomScaleNormal="100" workbookViewId="0">
      <selection activeCell="B43" sqref="B43"/>
    </sheetView>
  </sheetViews>
  <sheetFormatPr baseColWidth="10" defaultRowHeight="15" x14ac:dyDescent="0.25"/>
  <cols>
    <col min="1" max="1" width="7.5703125" customWidth="1"/>
    <col min="2" max="2" width="13.42578125" customWidth="1"/>
    <col min="3" max="3" width="7.42578125" customWidth="1"/>
    <col min="6" max="12" width="6.42578125" customWidth="1"/>
    <col min="14" max="16" width="7.140625" customWidth="1"/>
    <col min="19" max="19" width="19.7109375" customWidth="1"/>
    <col min="20" max="20" width="20" customWidth="1"/>
    <col min="23" max="23" width="5.28515625" customWidth="1"/>
    <col min="24" max="24" width="13.85546875" customWidth="1"/>
    <col min="25" max="25" width="22.85546875" customWidth="1"/>
  </cols>
  <sheetData>
    <row r="1" spans="2:26" ht="157.5" customHeight="1" x14ac:dyDescent="0.25"/>
    <row r="2" spans="2:26" ht="24.95" customHeight="1" x14ac:dyDescent="0.25">
      <c r="B2" s="7"/>
      <c r="C2" s="7"/>
      <c r="D2" s="7"/>
      <c r="E2" s="7"/>
      <c r="F2" s="6"/>
      <c r="G2" s="6"/>
      <c r="H2" s="8"/>
      <c r="I2" s="61" t="str">
        <f>IF(Gesuch!I14=0," ",Gesuch!I14)</f>
        <v xml:space="preserve"> </v>
      </c>
      <c r="J2" s="61"/>
      <c r="K2" s="61"/>
      <c r="L2" s="61"/>
      <c r="M2" s="61"/>
      <c r="N2" s="8"/>
      <c r="O2" s="8"/>
      <c r="P2" s="8"/>
      <c r="Q2" s="1"/>
      <c r="R2" s="1"/>
      <c r="S2" s="1"/>
      <c r="T2" s="1"/>
      <c r="U2" s="1"/>
      <c r="V2" s="1"/>
      <c r="W2" s="1"/>
      <c r="X2" s="19"/>
    </row>
    <row r="3" spans="2:26" ht="24.95" customHeight="1" x14ac:dyDescent="0.25">
      <c r="B3" s="30"/>
      <c r="C3" s="30"/>
      <c r="D3" s="10"/>
      <c r="E3" s="30"/>
      <c r="F3" s="30"/>
      <c r="G3" s="30"/>
      <c r="H3" s="20"/>
      <c r="I3" s="61" t="str">
        <f>IF(Gesuch!I15=0," ",Gesuch!I15)</f>
        <v xml:space="preserve"> </v>
      </c>
      <c r="J3" s="61"/>
      <c r="K3" s="61"/>
      <c r="L3" s="61"/>
      <c r="M3" s="61"/>
      <c r="N3" s="30"/>
      <c r="O3" s="30"/>
      <c r="P3" s="30"/>
      <c r="Q3" s="1"/>
      <c r="R3" s="1"/>
      <c r="S3" s="14"/>
      <c r="T3" s="14"/>
      <c r="U3" s="14"/>
      <c r="V3" s="15"/>
      <c r="W3" s="3"/>
      <c r="X3" s="3"/>
      <c r="Y3" s="4"/>
    </row>
    <row r="4" spans="2:26" ht="24.95" customHeight="1" x14ac:dyDescent="0.25">
      <c r="B4" s="30"/>
      <c r="C4" s="30"/>
      <c r="D4" s="30"/>
      <c r="E4" s="30"/>
      <c r="F4" s="30"/>
      <c r="G4" s="30"/>
      <c r="H4" s="30"/>
      <c r="I4" s="61" t="str">
        <f>IF(Gesuch!I16=0," ",Gesuch!I16)</f>
        <v xml:space="preserve"> </v>
      </c>
      <c r="J4" s="61"/>
      <c r="K4" s="61"/>
      <c r="L4" s="61"/>
      <c r="M4" s="61"/>
      <c r="N4" s="30"/>
      <c r="O4" s="30"/>
      <c r="P4" s="30"/>
      <c r="Q4" s="1"/>
      <c r="R4" s="1"/>
      <c r="S4" s="48" t="str">
        <f>IF(V3=0," ",IF(WEEKDAY(DATE(YEAR(V3),MONTH(V3),DAY(V3)))=2," ","Hinweis: Datum ist kein Montag"))</f>
        <v xml:space="preserve"> </v>
      </c>
      <c r="T4" s="48"/>
      <c r="U4" s="48"/>
      <c r="V4" s="48"/>
      <c r="W4" s="48"/>
      <c r="X4" s="48"/>
      <c r="Y4" s="48"/>
    </row>
    <row r="5" spans="2:26" ht="24.95" customHeight="1" x14ac:dyDescent="0.25">
      <c r="B5" s="30"/>
      <c r="C5" s="30"/>
      <c r="D5" s="30"/>
      <c r="E5" s="30"/>
      <c r="F5" s="30"/>
      <c r="G5" s="30"/>
      <c r="H5" s="30"/>
      <c r="I5" s="61" t="str">
        <f>IF(Gesuch!I17=0," ",IF(T5=0,Gesuch!I17,T5&amp;" "&amp;Gesuch!I17))</f>
        <v xml:space="preserve"> </v>
      </c>
      <c r="J5" s="61"/>
      <c r="K5" s="61"/>
      <c r="L5" s="61"/>
      <c r="M5" s="61"/>
      <c r="N5" s="30"/>
      <c r="O5" s="30"/>
      <c r="P5" s="30"/>
      <c r="Q5" s="1"/>
      <c r="R5" s="1"/>
      <c r="S5" s="25" t="s">
        <v>24</v>
      </c>
      <c r="T5" s="5"/>
      <c r="U5" s="2"/>
      <c r="V5" s="2"/>
      <c r="W5" s="2"/>
      <c r="Y5" s="17" t="s">
        <v>3</v>
      </c>
      <c r="Z5" s="24"/>
    </row>
    <row r="6" spans="2:26" ht="18" customHeight="1" x14ac:dyDescent="0.25">
      <c r="B6" s="30"/>
      <c r="C6" s="30"/>
      <c r="D6" s="30"/>
      <c r="E6" s="30"/>
      <c r="F6" s="20"/>
      <c r="G6" s="20"/>
      <c r="H6" s="20"/>
      <c r="I6" s="20"/>
      <c r="J6" s="20"/>
      <c r="K6" s="20"/>
      <c r="L6" s="20"/>
      <c r="M6" s="30"/>
      <c r="N6" s="30"/>
      <c r="O6" s="30"/>
      <c r="P6" s="30"/>
      <c r="Q6" s="1"/>
      <c r="R6" s="1"/>
      <c r="S6" s="23" t="s">
        <v>25</v>
      </c>
      <c r="T6" s="17"/>
      <c r="U6" s="2"/>
      <c r="V6" s="2"/>
      <c r="W6" s="2"/>
      <c r="Y6" s="5" t="s">
        <v>4</v>
      </c>
      <c r="Z6" s="13"/>
    </row>
    <row r="7" spans="2:26" ht="18" customHeight="1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1"/>
      <c r="R7" s="1"/>
      <c r="S7" s="13" t="s">
        <v>26</v>
      </c>
      <c r="T7" s="33"/>
      <c r="U7" s="24"/>
      <c r="V7" s="13"/>
      <c r="W7" s="2"/>
      <c r="Y7" s="16" t="s">
        <v>0</v>
      </c>
      <c r="Z7" s="13"/>
    </row>
    <row r="8" spans="2:26" ht="22.5" customHeight="1" x14ac:dyDescent="0.25">
      <c r="B8" s="30"/>
      <c r="C8" s="30"/>
      <c r="D8" s="30"/>
      <c r="E8" s="30"/>
      <c r="F8" s="30"/>
      <c r="G8" s="30"/>
      <c r="H8" s="30"/>
      <c r="I8" s="50" t="str">
        <f ca="1">"Azmoos, "&amp;DAY(TODAY())&amp;"."&amp;MONTH(TODAY())&amp;"."&amp;YEAR(TODAY())</f>
        <v>Azmoos, 2.6.2022</v>
      </c>
      <c r="J8" s="50"/>
      <c r="K8" s="50"/>
      <c r="L8" s="50"/>
      <c r="M8" s="50"/>
      <c r="N8" s="50"/>
      <c r="O8" s="50"/>
      <c r="P8" s="30"/>
      <c r="Q8" s="1"/>
      <c r="R8" s="1"/>
      <c r="S8" s="39" t="str">
        <f>IF(T7="negativ","Möglichkeit KEV:"," ")</f>
        <v xml:space="preserve"> </v>
      </c>
      <c r="T8" s="27" t="s">
        <v>55</v>
      </c>
      <c r="U8" s="13"/>
      <c r="V8" s="13"/>
      <c r="W8" s="2"/>
    </row>
    <row r="9" spans="2:26" ht="35.1" customHeight="1" x14ac:dyDescent="0.25"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1"/>
      <c r="R9" s="1"/>
      <c r="S9" s="39" t="str">
        <f>IF(T7="negativ","Möglichkeit EiV:"," ")</f>
        <v xml:space="preserve"> </v>
      </c>
      <c r="T9" s="27" t="s">
        <v>55</v>
      </c>
      <c r="U9" s="13"/>
      <c r="V9" s="13"/>
      <c r="W9" s="2"/>
    </row>
    <row r="10" spans="2:26" ht="22.5" customHeight="1" x14ac:dyDescent="0.25">
      <c r="B10" s="21" t="str">
        <f>"Bescheid:   Betreffend Aufnahme "&amp;T31&amp;" PV-Anlage in das Fördermodell der EV Wartau"</f>
        <v>Bescheid:   Betreffend Aufnahme Ihrer PV-Anlage in das Fördermodell der EV Wartau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1"/>
      <c r="R10" s="1"/>
      <c r="S10" s="2"/>
      <c r="T10" s="38"/>
      <c r="U10" s="2"/>
      <c r="V10" s="2"/>
      <c r="W10" s="2"/>
      <c r="X10" t="s">
        <v>35</v>
      </c>
    </row>
    <row r="11" spans="2:26" ht="22.5" customHeight="1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1"/>
      <c r="R11" s="1"/>
      <c r="S11" s="2"/>
      <c r="T11" s="38"/>
      <c r="U11" s="2"/>
      <c r="V11" s="2"/>
      <c r="W11" s="2"/>
    </row>
    <row r="12" spans="2:26" ht="22.5" customHeight="1" x14ac:dyDescent="0.25">
      <c r="B12" s="30" t="str">
        <f>IF(T6="Herr","Sehr geehrter Herr "&amp;I3,IF(T6="Frau","Sehr geehrte Frau "&amp;I3,IF(T6="Geschätzter","Geschätzter "&amp;I3,IF(T6="Geschätzte","Geschätzte "&amp;I3,"Sehr geehrte Damen und Herren"))))</f>
        <v>Sehr geehrte Damen und Herren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1"/>
      <c r="R12" s="1"/>
      <c r="S12" s="2"/>
      <c r="T12" s="38"/>
      <c r="U12" s="2"/>
      <c r="V12" s="2"/>
      <c r="W12" s="2"/>
      <c r="X12" t="s">
        <v>36</v>
      </c>
      <c r="Y12" t="e">
        <f>DAY(T8)&amp;"."&amp;MONTH(T8)&amp;"."&amp;YEAR(T8)</f>
        <v>#VALUE!</v>
      </c>
    </row>
    <row r="13" spans="2:26" ht="22.5" customHeight="1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1"/>
      <c r="R13" s="1"/>
      <c r="S13" s="1"/>
      <c r="T13" s="1"/>
      <c r="U13" s="1"/>
      <c r="V13" s="1"/>
      <c r="W13" s="1"/>
      <c r="X13" t="s">
        <v>37</v>
      </c>
      <c r="Y13" t="e">
        <f>DAY(T9)&amp;"."&amp;MONTH(T9)&amp;"."&amp;YEAR(T9)</f>
        <v>#VALUE!</v>
      </c>
    </row>
    <row r="14" spans="2:26" ht="22.5" customHeight="1" x14ac:dyDescent="0.25">
      <c r="B14" s="57" t="str">
        <f>U26&amp;" "&amp;T34&amp;" bei der EV Wartau folgende Anlage für das Fördermodell angemeldet:"</f>
        <v>Sie haben bei der EV Wartau folgende Anlage für das Fördermodell angemeldet: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1"/>
      <c r="R14" s="1"/>
      <c r="S14" s="1"/>
      <c r="T14" s="1"/>
      <c r="U14" s="1"/>
      <c r="V14" s="1"/>
      <c r="W14" s="1"/>
      <c r="X14" t="s">
        <v>38</v>
      </c>
      <c r="Y14" t="str">
        <f>IF(Gesuch!I34="EiV","EiV-Ausschüttung",IF(Gesuch!I34="KEV","KEV-Aufnahme","Fehler"))</f>
        <v>Fehler</v>
      </c>
    </row>
    <row r="15" spans="2:26" ht="22.5" customHeight="1" x14ac:dyDescent="0.25">
      <c r="B15" s="62" t="s">
        <v>28</v>
      </c>
      <c r="C15" s="62"/>
      <c r="D15" s="62"/>
      <c r="E15" s="62">
        <f>Gesuch!I21</f>
        <v>0</v>
      </c>
      <c r="F15" s="62"/>
      <c r="G15" s="62"/>
      <c r="H15" s="62"/>
      <c r="I15" s="62"/>
      <c r="J15" s="62"/>
      <c r="K15" s="62"/>
      <c r="L15" s="62"/>
      <c r="M15" s="31"/>
      <c r="N15" s="31"/>
      <c r="O15" s="31"/>
      <c r="P15" s="32"/>
      <c r="Q15" s="1"/>
      <c r="R15" s="1"/>
      <c r="S15" s="1"/>
      <c r="T15" s="1"/>
      <c r="U15" s="1"/>
      <c r="V15" s="1"/>
      <c r="W15" s="1"/>
    </row>
    <row r="16" spans="2:26" ht="22.5" customHeight="1" x14ac:dyDescent="0.25">
      <c r="B16" s="62" t="s">
        <v>29</v>
      </c>
      <c r="C16" s="62"/>
      <c r="D16" s="62"/>
      <c r="E16" s="64" t="str">
        <f>Gesuch!I24&amp;" kWp"</f>
        <v xml:space="preserve"> kWp</v>
      </c>
      <c r="F16" s="64"/>
      <c r="G16" s="32"/>
      <c r="H16" s="32"/>
      <c r="I16" s="31"/>
      <c r="J16" s="31"/>
      <c r="K16" s="31"/>
      <c r="L16" s="31"/>
      <c r="M16" s="31"/>
      <c r="N16" s="31"/>
      <c r="O16" s="31"/>
      <c r="P16" s="32"/>
      <c r="Q16" s="1"/>
      <c r="R16" s="1"/>
      <c r="S16" s="1"/>
      <c r="T16" s="1"/>
      <c r="U16" s="1"/>
      <c r="V16" s="1"/>
      <c r="W16" s="1"/>
    </row>
    <row r="17" spans="2:23" ht="22.5" customHeight="1" x14ac:dyDescent="0.25">
      <c r="B17" s="62" t="s">
        <v>15</v>
      </c>
      <c r="C17" s="62"/>
      <c r="D17" s="62"/>
      <c r="E17" s="63">
        <f>Gesuch!I27</f>
        <v>0</v>
      </c>
      <c r="F17" s="63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1"/>
      <c r="R17" s="1"/>
      <c r="S17" s="1"/>
      <c r="T17" s="29"/>
      <c r="U17" s="1"/>
      <c r="V17" s="1"/>
      <c r="W17" s="1"/>
    </row>
    <row r="18" spans="2:23" ht="22.5" customHeight="1" x14ac:dyDescent="0.25">
      <c r="B18" s="57" t="str">
        <f>IF(T7="positiv","",IF(T7="negativ","",IF(T7="später","","Kein Entscheid gewählt")))</f>
        <v>Kein Entscheid gewählt</v>
      </c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1"/>
      <c r="R18" s="1"/>
      <c r="S18" s="1"/>
      <c r="T18" s="29"/>
      <c r="U18" s="1"/>
      <c r="V18" s="1"/>
      <c r="W18" s="1"/>
    </row>
    <row r="19" spans="2:23" ht="22.5" customHeight="1" x14ac:dyDescent="0.25">
      <c r="B19" s="57" t="str">
        <f>IF(T7="positiv","",IF(T7="negativ","",IF(T7="später","","Kein Entscheid gewählt")))</f>
        <v>Kein Entscheid gewählt</v>
      </c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1"/>
      <c r="R19" s="1"/>
      <c r="S19" s="1"/>
      <c r="T19" s="29"/>
      <c r="U19" s="1"/>
      <c r="V19" s="1"/>
      <c r="W19" s="1"/>
    </row>
    <row r="20" spans="2:23" ht="22.5" customHeight="1" x14ac:dyDescent="0.25">
      <c r="B20" s="57" t="str">
        <f>IF(T7="positiv","Es freut uns, "&amp;T24&amp;" mitteilen zu dürfen, dass "&amp;T25&amp;" Anlage in das Fördermodell der EV Wartau",IF(T7="negativ","Leider müssen wir "&amp;T24&amp;" mitteilen, dass "&amp;T25&amp;" Anlage nicht von der Förderung profitieren kann.",IF(T7="später","Grundsätzlich erfüllt "&amp;T25&amp;" Anlage die Voraussetzungen für das Fördermodell der EV Wartau.","Kein Entscheid gewählt")))</f>
        <v>Kein Entscheid gewählt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1"/>
      <c r="R20" s="1"/>
      <c r="S20" s="1"/>
      <c r="T20" s="1"/>
      <c r="U20" s="1"/>
      <c r="V20" s="1"/>
      <c r="W20" s="1"/>
    </row>
    <row r="21" spans="2:23" ht="22.5" customHeight="1" x14ac:dyDescent="0.25">
      <c r="B21" s="57" t="str">
        <f>IF(T7="positiv","aufgenommen werden kann.",IF(T7="negativ","Wir machen "&amp;T28&amp;" darauf aufmerksam, dass nur bei der Swissgrid angemeldete Anlagen von der",IF(T7="später","Leider ist momentan das Förderkontingent ausgeschöpft,  weshalb "&amp;T25&amp;" Anlage ","Kein Entscheid gewählt")))</f>
        <v>Kein Entscheid gewählt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1"/>
      <c r="R21" s="1"/>
      <c r="S21" s="1"/>
      <c r="T21" s="1"/>
      <c r="U21" s="1"/>
      <c r="V21" s="1"/>
      <c r="W21" s="1"/>
    </row>
    <row r="22" spans="2:23" ht="22.5" customHeight="1" x14ac:dyDescent="0.25">
      <c r="B22" s="57" t="str">
        <f>IF(T7="positiv","",IF(T7="negativ","Förderung profitieren können.",IF(T7="später","zum jetzigen Zeitpunkt noch nicht von der Förderung profitieren kann.","Kein Entscheid gewählt")))</f>
        <v>Kein Entscheid gewählt</v>
      </c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1"/>
      <c r="R22" s="1"/>
      <c r="S22" s="1" t="s">
        <v>32</v>
      </c>
      <c r="T22" s="1"/>
      <c r="U22" s="1"/>
      <c r="V22" s="1"/>
      <c r="W22" s="1"/>
    </row>
    <row r="23" spans="2:23" ht="22.5" customHeight="1" x14ac:dyDescent="0.25">
      <c r="B23" s="57" t="str">
        <f>IF(T7="positiv","Der Vergütungssatz der eingespeisten Energie, als auch der Vergütungssatz des ökologischen ",IF(T7="negativ","",IF(T7="später","","Kein Entscheid gewählt")))</f>
        <v>Kein Entscheid gewählt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1"/>
      <c r="R23" s="1"/>
      <c r="S23" s="1"/>
      <c r="T23" s="1"/>
      <c r="U23" s="1" t="s">
        <v>41</v>
      </c>
      <c r="V23" s="1"/>
      <c r="W23" s="1"/>
    </row>
    <row r="24" spans="2:23" ht="22.5" customHeight="1" x14ac:dyDescent="0.25">
      <c r="B24" s="57" t="str">
        <f>IF(T7="positiv","Mehrwerts, werden im Energie- und HKN-Abnahmevertrag geregelt.",IF(T7="negativ","",IF(T7="später","Wir werden "&amp;T28&amp;" kontaktieren, sobald die von "&amp;T24&amp;" angemeldete Energiemenge im","Kein Entscheid gewählt")))</f>
        <v>Kein Entscheid gewählt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1"/>
      <c r="R24" s="1"/>
      <c r="S24" s="1" t="s">
        <v>30</v>
      </c>
      <c r="T24" s="28" t="str">
        <f>IF(T6="Geschätzter","dir",IF(T6="Geschätzte","dir","Ihnen"))</f>
        <v>Ihnen</v>
      </c>
      <c r="U24" s="1"/>
      <c r="V24" s="1"/>
      <c r="W24" s="1"/>
    </row>
    <row r="25" spans="2:23" ht="22.5" customHeight="1" x14ac:dyDescent="0.25">
      <c r="B25" s="57" t="str">
        <f>IF(T7="positiv","Die Laufzeit des Vertrages ist ebenfalls klar definiert.",IF(T7="negativ","",IF(T7="später","Förderkontingent aufgenommen werden kann.","Kein Entscheid gewählt")))</f>
        <v>Kein Entscheid gewählt</v>
      </c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1"/>
      <c r="R25" s="1"/>
      <c r="S25" s="1" t="s">
        <v>31</v>
      </c>
      <c r="T25" s="28" t="str">
        <f>IF(T6="Geschätzter","deine",IF(T6="Geschätzte","deine","Ihre"))</f>
        <v>Ihre</v>
      </c>
      <c r="U25" s="1"/>
      <c r="V25" s="1"/>
      <c r="W25" s="1"/>
    </row>
    <row r="26" spans="2:23" ht="22.5" customHeight="1" x14ac:dyDescent="0.25">
      <c r="B26" s="57" t="str">
        <f>IF(T7="positiv","",IF(T7="negativ","",IF(T7="später","","Kein Entscheid gewählt")))</f>
        <v>Kein Entscheid gewählt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1"/>
      <c r="R26" s="1"/>
      <c r="S26" s="1" t="s">
        <v>33</v>
      </c>
      <c r="T26" s="28" t="str">
        <f>IF(T6="Geschätzter","du",IF(T6="Geschätzte","du","Sie"))</f>
        <v>Sie</v>
      </c>
      <c r="U26" s="28" t="str">
        <f>IF(T6="Geschätzter","Du",IF(T6="Geschätzte","Du","Sie"))</f>
        <v>Sie</v>
      </c>
      <c r="V26" s="1"/>
      <c r="W26" s="1"/>
    </row>
    <row r="27" spans="2:23" ht="22.5" customHeight="1" x14ac:dyDescent="0.25">
      <c r="B27" s="57" t="str">
        <f>IF(T7="positiv","",IF(T7="negativ","",IF(T7="später","","Kein Entscheid gewählt")))</f>
        <v>Kein Entscheid gewählt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1"/>
      <c r="R27" s="1"/>
      <c r="S27" s="1" t="s">
        <v>34</v>
      </c>
      <c r="T27" s="28" t="str">
        <f>IF(T6="Geschätzter","wirst",IF(T6="Geschätzte","wirst","werden"))</f>
        <v>werden</v>
      </c>
      <c r="U27" s="1"/>
      <c r="V27" s="1"/>
      <c r="W27" s="1"/>
    </row>
    <row r="28" spans="2:23" ht="22.5" customHeight="1" x14ac:dyDescent="0.25">
      <c r="B28" s="57" t="str">
        <f>IF(T7="positiv","",IF(T7="negativ",IF(T8="ja",IF(T9="ja","Wir empfehlen "&amp;T24&amp;" deshalb, die Anlage bei der Swissgrid zur KEV oder EiV anzumelden","Wir empfehlen "&amp;T24&amp;" deshalb, die Anlage bei der Swissgrid zur KEV anzumelden"),IF(T9="ja","Wir empfehlen "&amp;T24&amp;" deshalb, die Anlage bei der Swissgrid zur EiV anzumelden","")),IF(T7="später","","Kein Entscheid gewählt")))</f>
        <v>Kein Entscheid gewählt</v>
      </c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1"/>
      <c r="R28" s="1"/>
      <c r="S28" s="1" t="s">
        <v>39</v>
      </c>
      <c r="T28" s="28" t="str">
        <f>IF(T6="Geschätzter","dich",IF(T6="Geschätzte","dich","Sie"))</f>
        <v>Sie</v>
      </c>
      <c r="U28" s="1"/>
      <c r="V28" s="1"/>
      <c r="W28" s="1"/>
    </row>
    <row r="29" spans="2:23" ht="22.5" customHeight="1" x14ac:dyDescent="0.25">
      <c r="B29" s="57" t="str">
        <f>IF(T7="positiv","",IF(T7="negativ",IF(T8="ja",IF(T9="ja","und uns anschliessend die Unterlagen zuzustellen.","und uns anschliessend die Unterlagen zuzustellen."),IF(T9="ja","und uns anschliessend die Unterlagen zuzustellen.","")),IF(T7="später","","Kein Entscheid gewählt")))</f>
        <v>Kein Entscheid gewählt</v>
      </c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1"/>
      <c r="R29" s="1"/>
      <c r="S29" s="1" t="s">
        <v>40</v>
      </c>
      <c r="T29" s="28" t="str">
        <f>IF(T6="Geschätzter","erhälst",IF(T6="Geschätzte","erhälst","erhalten"))</f>
        <v>erhalten</v>
      </c>
      <c r="U29" s="1"/>
      <c r="V29" s="1"/>
      <c r="W29" s="1"/>
    </row>
    <row r="30" spans="2:23" ht="22.5" customHeight="1" x14ac:dyDescent="0.25">
      <c r="B30" s="57" t="str">
        <f>IF(T7="positiv","",IF(T7="negativ",IF(OR(T8="ja",T9="ja"),"Das entsprechende Formular "&amp;T33&amp;" "&amp;T26&amp;" unter www.swissgrid.ch"," "),IF(T7="später","","Kein Entscheid gewählt")))</f>
        <v>Kein Entscheid gewählt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1"/>
      <c r="R30" s="1"/>
      <c r="S30" s="1" t="s">
        <v>42</v>
      </c>
      <c r="T30" s="28" t="str">
        <f>IF(T6="Geschätzter","darfst",IF(T6="Geschätzte","darfst","dürfen"))</f>
        <v>dürfen</v>
      </c>
      <c r="U30" s="1"/>
      <c r="V30" s="1"/>
      <c r="W30" s="1"/>
    </row>
    <row r="31" spans="2:23" ht="22.5" customHeight="1" x14ac:dyDescent="0.25">
      <c r="B31" s="57" t="str">
        <f>IF(T7="positiv","Vor der Inbetriebnahme werden wir "&amp;T24&amp;" den Energie- und HKN-Abnahmevertrag zukommen lassen.",IF(T7="negativ",IF(OR(T8="ja",T9="ja"),"Fachportal --&gt; Erneuerbare Energien --&gt; Vergütung"," "),IF(T7="später","","Kein Entscheid gewählt")))</f>
        <v>Kein Entscheid gewählt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1"/>
      <c r="R31" s="1"/>
      <c r="S31" s="1" t="s">
        <v>43</v>
      </c>
      <c r="T31" s="28" t="str">
        <f>IF(T6="Geschätzter","deiner",IF(T6="Geschätzte","deiner","Ihrer"))</f>
        <v>Ihrer</v>
      </c>
      <c r="U31" s="1"/>
      <c r="V31" s="1"/>
      <c r="W31" s="1"/>
    </row>
    <row r="32" spans="2:23" ht="22.5" customHeight="1" x14ac:dyDescent="0.25">
      <c r="B32" s="57" t="str">
        <f>IF(T7="positiv",U26&amp;" "&amp;T30&amp;" uns gerne einen Termin zur Besprechung und Vertragsunterzeichnung vorschlagen.",IF(T7="negativ","",IF(T7="später","","Kein Entscheid gewählt")))</f>
        <v>Kein Entscheid gewählt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1"/>
      <c r="R32" s="1"/>
      <c r="S32" s="1" t="s">
        <v>44</v>
      </c>
      <c r="T32" s="28" t="str">
        <f>IF(T6="Geschätzter","erlaubst",IF(T6="Geschätzte","erlaubst","erlauben"))</f>
        <v>erlauben</v>
      </c>
      <c r="U32" s="1"/>
      <c r="V32" s="1"/>
      <c r="W32" s="1"/>
    </row>
    <row r="33" spans="2:23" ht="22.5" customHeight="1" x14ac:dyDescent="0.25">
      <c r="B33" s="57" t="str">
        <f>IF(T7="positiv"," ",IF(T7="negativ","",IF(T7="später","","Kein Entscheid gewählt")))</f>
        <v>Kein Entscheid gewählt</v>
      </c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1"/>
      <c r="R33" s="1"/>
      <c r="S33" s="1" t="s">
        <v>47</v>
      </c>
      <c r="T33" s="28" t="str">
        <f>IF(T6="Geschätzter","findest",IF(T6="Geschätzte","findest","finden"))</f>
        <v>finden</v>
      </c>
      <c r="U33" s="1"/>
      <c r="V33" s="1"/>
      <c r="W33" s="1"/>
    </row>
    <row r="34" spans="2:23" ht="22.5" customHeight="1" x14ac:dyDescent="0.25">
      <c r="B34" s="57" t="str">
        <f>IF(T7="positiv","",IF(T7="negativ","",IF(T7="später","","Kein Entscheid gewählt")))</f>
        <v>Kein Entscheid gewählt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1"/>
      <c r="R34" s="1"/>
      <c r="S34" s="1" t="s">
        <v>50</v>
      </c>
      <c r="T34" s="28" t="str">
        <f>IF(T6="Geschätzter","hast",IF(T6="Geschätzte","hast","haben"))</f>
        <v>haben</v>
      </c>
      <c r="U34" s="1"/>
      <c r="V34" s="1"/>
      <c r="W34" s="1"/>
    </row>
    <row r="35" spans="2:23" ht="22.5" customHeight="1" x14ac:dyDescent="0.25">
      <c r="B35" s="26"/>
      <c r="C35" s="26"/>
      <c r="D35" s="26"/>
      <c r="E35" s="26"/>
      <c r="F35" s="26"/>
      <c r="G35" s="26"/>
      <c r="H35" s="26"/>
      <c r="I35" s="26" t="s">
        <v>56</v>
      </c>
      <c r="J35" s="26"/>
      <c r="K35" s="26"/>
      <c r="L35" s="26"/>
      <c r="M35" s="26"/>
      <c r="N35" s="26"/>
      <c r="O35" s="26"/>
      <c r="P35" s="26"/>
      <c r="Q35" s="1"/>
      <c r="R35" s="1"/>
      <c r="S35" s="1"/>
      <c r="T35" s="1"/>
      <c r="U35" s="1"/>
      <c r="V35" s="1"/>
      <c r="W35" s="1"/>
    </row>
    <row r="36" spans="2:23" ht="22.5" customHeight="1" x14ac:dyDescent="0.25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1"/>
      <c r="V36" s="1"/>
      <c r="W36" s="1"/>
    </row>
    <row r="37" spans="2:23" ht="22.5" customHeight="1" x14ac:dyDescent="0.25">
      <c r="B37" s="30"/>
      <c r="C37" s="30"/>
      <c r="D37" s="30"/>
      <c r="E37" s="30"/>
      <c r="F37" s="30"/>
      <c r="G37" s="30"/>
      <c r="H37" s="30"/>
      <c r="I37" s="34" t="s">
        <v>57</v>
      </c>
      <c r="J37" s="30"/>
      <c r="K37" s="30"/>
      <c r="L37" s="30"/>
      <c r="M37" s="30"/>
      <c r="N37" s="30"/>
      <c r="O37" s="30"/>
      <c r="P37" s="30"/>
      <c r="Q37" s="1"/>
      <c r="R37" s="1"/>
      <c r="S37" s="1"/>
      <c r="T37" s="1"/>
      <c r="U37" s="1"/>
      <c r="V37" s="1"/>
      <c r="W37" s="1"/>
    </row>
    <row r="38" spans="2:23" ht="22.5" customHeight="1" x14ac:dyDescent="0.25">
      <c r="B38" s="30"/>
      <c r="C38" s="30"/>
      <c r="D38" s="30"/>
      <c r="E38" s="30"/>
      <c r="F38" s="30"/>
      <c r="G38" s="30"/>
      <c r="H38" s="30"/>
      <c r="I38" s="34" t="s">
        <v>58</v>
      </c>
      <c r="J38" s="30"/>
      <c r="K38" s="30"/>
      <c r="L38" s="30"/>
      <c r="M38" s="30"/>
      <c r="N38" s="30"/>
      <c r="O38" s="30"/>
      <c r="P38" s="30"/>
      <c r="Q38" s="1"/>
      <c r="R38" s="1"/>
      <c r="S38" s="1"/>
      <c r="T38" s="1"/>
      <c r="U38" s="1"/>
      <c r="V38" s="1"/>
      <c r="W38" s="1"/>
    </row>
    <row r="39" spans="2:23" ht="22.5" customHeight="1" x14ac:dyDescent="0.25">
      <c r="B39" s="30"/>
      <c r="C39" s="30"/>
      <c r="D39" s="30"/>
      <c r="E39" s="34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"/>
      <c r="R39" s="1"/>
      <c r="S39" s="1"/>
      <c r="T39" s="1"/>
      <c r="U39" s="1"/>
      <c r="V39" s="1"/>
      <c r="W39" s="1"/>
    </row>
    <row r="40" spans="2:23" ht="22.5" customHeight="1" x14ac:dyDescent="0.25">
      <c r="B40" s="30"/>
      <c r="C40" s="30"/>
      <c r="D40" s="30"/>
      <c r="E40" s="34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"/>
      <c r="R40" s="1"/>
      <c r="S40" s="1"/>
      <c r="T40" s="1"/>
      <c r="U40" s="1"/>
      <c r="V40" s="1"/>
      <c r="W40" s="1"/>
    </row>
    <row r="41" spans="2:23" ht="22.5" customHeight="1" x14ac:dyDescent="0.25">
      <c r="B41" s="34" t="s">
        <v>27</v>
      </c>
      <c r="C41" s="12"/>
      <c r="D41" s="12"/>
      <c r="E41" s="57" t="str">
        <f>"- Merkblatt Photovoltaik"</f>
        <v>- Merkblatt Photovoltaik</v>
      </c>
      <c r="F41" s="57"/>
      <c r="G41" s="57"/>
      <c r="H41" s="57"/>
      <c r="I41" s="57"/>
      <c r="J41" s="57"/>
      <c r="K41" s="57"/>
      <c r="L41" s="57"/>
      <c r="M41" s="57"/>
      <c r="N41" s="12"/>
      <c r="O41" s="12"/>
      <c r="P41" s="12"/>
      <c r="Q41" s="1"/>
      <c r="R41" s="1"/>
      <c r="S41" s="1"/>
      <c r="T41" s="1"/>
      <c r="U41" s="1"/>
      <c r="V41" s="1"/>
      <c r="W41" s="1"/>
    </row>
    <row r="42" spans="2:23" ht="22.5" customHeight="1" x14ac:dyDescent="0.25">
      <c r="B42" s="11"/>
      <c r="C42" s="11"/>
      <c r="D42" s="11"/>
      <c r="E42" s="34" t="str">
        <f>IF(T7="negativ"," "," ")</f>
        <v xml:space="preserve"> </v>
      </c>
      <c r="F42" s="26"/>
      <c r="G42" s="26"/>
      <c r="H42" s="26"/>
      <c r="I42" s="26"/>
      <c r="J42" s="26"/>
      <c r="K42" s="26"/>
      <c r="L42" s="26"/>
      <c r="M42" s="26"/>
      <c r="N42" s="12"/>
      <c r="O42" s="12"/>
      <c r="P42" s="12"/>
      <c r="Q42" s="1"/>
      <c r="R42" s="1"/>
      <c r="S42" s="1"/>
      <c r="T42" s="1"/>
      <c r="U42" s="1"/>
      <c r="V42" s="1"/>
      <c r="W42" s="1"/>
    </row>
    <row r="43" spans="2:23" ht="22.5" customHeight="1" x14ac:dyDescent="0.25">
      <c r="B43" s="11"/>
      <c r="C43" s="11"/>
      <c r="D43" s="11"/>
      <c r="E43" s="42" t="str">
        <f>IF(T7="negativ"," ","")</f>
        <v/>
      </c>
      <c r="F43" s="26"/>
      <c r="G43" s="26"/>
      <c r="H43" s="26"/>
      <c r="I43" s="26"/>
      <c r="J43" s="26"/>
      <c r="K43" s="26"/>
      <c r="L43" s="26"/>
      <c r="M43" s="26"/>
      <c r="N43" s="12"/>
      <c r="O43" s="12"/>
      <c r="P43" s="12"/>
      <c r="Q43" s="1"/>
      <c r="R43" s="1"/>
      <c r="S43" s="1"/>
      <c r="T43" s="1"/>
      <c r="U43" s="1"/>
      <c r="V43" s="1"/>
      <c r="W43" s="1"/>
    </row>
    <row r="44" spans="2:23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3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3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3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3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</sheetData>
  <protectedRanges>
    <protectedRange sqref="T5:T9" name="Bereich1"/>
  </protectedRanges>
  <mergeCells count="31">
    <mergeCell ref="E41:M41"/>
    <mergeCell ref="B30:P30"/>
    <mergeCell ref="B31:P31"/>
    <mergeCell ref="B32:P32"/>
    <mergeCell ref="B33:P33"/>
    <mergeCell ref="B34:P34"/>
    <mergeCell ref="B29:P29"/>
    <mergeCell ref="B18:P18"/>
    <mergeCell ref="B19:P19"/>
    <mergeCell ref="B20:P20"/>
    <mergeCell ref="B21:P21"/>
    <mergeCell ref="B22:P22"/>
    <mergeCell ref="B23:P23"/>
    <mergeCell ref="B24:P24"/>
    <mergeCell ref="B25:P25"/>
    <mergeCell ref="B26:P26"/>
    <mergeCell ref="B27:P27"/>
    <mergeCell ref="B28:P28"/>
    <mergeCell ref="I2:M2"/>
    <mergeCell ref="I3:M3"/>
    <mergeCell ref="I4:M4"/>
    <mergeCell ref="B14:P14"/>
    <mergeCell ref="B15:D15"/>
    <mergeCell ref="E15:L15"/>
    <mergeCell ref="S4:Y4"/>
    <mergeCell ref="I5:M5"/>
    <mergeCell ref="I8:O8"/>
    <mergeCell ref="B17:D17"/>
    <mergeCell ref="E17:F17"/>
    <mergeCell ref="B16:D16"/>
    <mergeCell ref="E16:F16"/>
  </mergeCells>
  <dataValidations count="3">
    <dataValidation type="list" allowBlank="1" showInputMessage="1" showErrorMessage="1" sqref="T7">
      <formula1>"positiv,negativ,später"</formula1>
    </dataValidation>
    <dataValidation type="list" allowBlank="1" showInputMessage="1" showErrorMessage="1" sqref="T6">
      <formula1>"Herr,Frau,Geschätzter,Geschätzte"</formula1>
    </dataValidation>
    <dataValidation type="list" allowBlank="1" showInputMessage="1" showErrorMessage="1" sqref="T8:T9">
      <formula1>"ja,nein"</formula1>
    </dataValidation>
  </dataValidations>
  <pageMargins left="0.31496062992125984" right="0.31496062992125984" top="0.19685039370078741" bottom="0.59055118110236227" header="0.31496062992125984" footer="0.31496062992125984"/>
  <pageSetup paperSize="9" scale="72" orientation="portrait" blackAndWhite="1" r:id="rId1"/>
  <headerFooter>
    <oddFooter>&amp;L           Antwortschreiben betreffend Gesuch um Aufnahme in das PV-Fördermodell der EV Wartau  V1.2  PM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B1:Z48"/>
  <sheetViews>
    <sheetView zoomScaleNormal="100" workbookViewId="0">
      <selection activeCell="T8" sqref="T8"/>
    </sheetView>
  </sheetViews>
  <sheetFormatPr baseColWidth="10" defaultRowHeight="15" x14ac:dyDescent="0.25"/>
  <cols>
    <col min="1" max="1" width="7.5703125" customWidth="1"/>
    <col min="2" max="2" width="13.42578125" customWidth="1"/>
    <col min="3" max="3" width="7.42578125" customWidth="1"/>
    <col min="5" max="5" width="11.42578125" customWidth="1"/>
    <col min="6" max="12" width="6.42578125" customWidth="1"/>
    <col min="14" max="16" width="7.140625" customWidth="1"/>
    <col min="19" max="19" width="19.7109375" customWidth="1"/>
    <col min="20" max="20" width="20" customWidth="1"/>
    <col min="23" max="23" width="5.28515625" customWidth="1"/>
    <col min="24" max="24" width="13.85546875" customWidth="1"/>
    <col min="25" max="25" width="22.85546875" customWidth="1"/>
  </cols>
  <sheetData>
    <row r="1" spans="2:26" ht="157.5" customHeight="1" x14ac:dyDescent="0.25"/>
    <row r="2" spans="2:26" ht="24.95" customHeight="1" x14ac:dyDescent="0.25">
      <c r="B2" s="7"/>
      <c r="C2" s="7"/>
      <c r="D2" s="7"/>
      <c r="E2" s="7"/>
      <c r="F2" s="6"/>
      <c r="G2" s="6"/>
      <c r="H2" s="8"/>
      <c r="I2" s="61" t="str">
        <f>IF(Gesuch!I14=0," ",Gesuch!I14)</f>
        <v xml:space="preserve"> </v>
      </c>
      <c r="J2" s="61"/>
      <c r="K2" s="61"/>
      <c r="L2" s="61"/>
      <c r="M2" s="61"/>
      <c r="N2" s="8"/>
      <c r="O2" s="8"/>
      <c r="P2" s="8"/>
      <c r="Q2" s="1"/>
      <c r="R2" s="1"/>
      <c r="S2" s="1"/>
      <c r="T2" s="1"/>
      <c r="U2" s="1"/>
      <c r="V2" s="1"/>
      <c r="W2" s="1"/>
      <c r="X2" s="19"/>
    </row>
    <row r="3" spans="2:26" ht="24.95" customHeight="1" x14ac:dyDescent="0.25">
      <c r="B3" s="9"/>
      <c r="C3" s="9"/>
      <c r="D3" s="10"/>
      <c r="E3" s="9"/>
      <c r="F3" s="9"/>
      <c r="G3" s="9"/>
      <c r="H3" s="20"/>
      <c r="I3" s="61" t="str">
        <f>IF(Gesuch!I15=0," ",Gesuch!I15)</f>
        <v xml:space="preserve"> </v>
      </c>
      <c r="J3" s="61"/>
      <c r="K3" s="61"/>
      <c r="L3" s="61"/>
      <c r="M3" s="61"/>
      <c r="N3" s="9"/>
      <c r="O3" s="9"/>
      <c r="P3" s="9"/>
      <c r="Q3" s="1"/>
      <c r="R3" s="1"/>
      <c r="S3" s="14"/>
      <c r="T3" s="14"/>
      <c r="U3" s="14"/>
      <c r="V3" s="15"/>
      <c r="W3" s="3"/>
      <c r="X3" s="3"/>
      <c r="Y3" s="4"/>
    </row>
    <row r="4" spans="2:26" ht="24.95" customHeight="1" x14ac:dyDescent="0.25">
      <c r="B4" s="9"/>
      <c r="C4" s="9"/>
      <c r="D4" s="9"/>
      <c r="E4" s="9"/>
      <c r="F4" s="9"/>
      <c r="G4" s="9"/>
      <c r="H4" s="9"/>
      <c r="I4" s="61" t="str">
        <f>IF(Gesuch!I16=0," ",Gesuch!I16)</f>
        <v xml:space="preserve"> </v>
      </c>
      <c r="J4" s="61"/>
      <c r="K4" s="61"/>
      <c r="L4" s="61"/>
      <c r="M4" s="61"/>
      <c r="N4" s="9"/>
      <c r="O4" s="9"/>
      <c r="P4" s="9"/>
      <c r="Q4" s="1"/>
      <c r="R4" s="1"/>
      <c r="S4" s="48" t="str">
        <f>IF(V3=0," ",IF(WEEKDAY(DATE(YEAR(V3),MONTH(V3),DAY(V3)))=2," ","Hinweis: Datum ist kein Montag"))</f>
        <v xml:space="preserve"> </v>
      </c>
      <c r="T4" s="48"/>
      <c r="U4" s="48"/>
      <c r="V4" s="48"/>
      <c r="W4" s="48"/>
      <c r="X4" s="48"/>
      <c r="Y4" s="48"/>
    </row>
    <row r="5" spans="2:26" ht="24.95" customHeight="1" x14ac:dyDescent="0.25">
      <c r="B5" s="9"/>
      <c r="C5" s="9"/>
      <c r="D5" s="9"/>
      <c r="E5" s="9"/>
      <c r="F5" s="9"/>
      <c r="G5" s="9"/>
      <c r="H5" s="9"/>
      <c r="I5" s="61" t="str">
        <f>IF(Gesuch!I17=0," ",IF(T5=0,Gesuch!I17,T5&amp;" "&amp;Gesuch!I17))</f>
        <v xml:space="preserve"> </v>
      </c>
      <c r="J5" s="61"/>
      <c r="K5" s="61"/>
      <c r="L5" s="61"/>
      <c r="M5" s="61"/>
      <c r="N5" s="9"/>
      <c r="O5" s="9"/>
      <c r="P5" s="9"/>
      <c r="Q5" s="1"/>
      <c r="R5" s="1"/>
      <c r="S5" s="25" t="s">
        <v>24</v>
      </c>
      <c r="T5" s="16">
        <f>'Antwort Bescheid'!T5</f>
        <v>0</v>
      </c>
      <c r="U5" s="2"/>
      <c r="V5" s="2"/>
      <c r="W5" s="2"/>
      <c r="Y5" s="17" t="s">
        <v>3</v>
      </c>
      <c r="Z5" s="24"/>
    </row>
    <row r="6" spans="2:26" ht="18" customHeight="1" x14ac:dyDescent="0.25">
      <c r="B6" s="9"/>
      <c r="C6" s="9"/>
      <c r="D6" s="9"/>
      <c r="E6" s="9"/>
      <c r="F6" s="20"/>
      <c r="G6" s="20"/>
      <c r="H6" s="20"/>
      <c r="I6" s="20"/>
      <c r="J6" s="20"/>
      <c r="K6" s="20"/>
      <c r="L6" s="20"/>
      <c r="M6" s="9"/>
      <c r="N6" s="9"/>
      <c r="O6" s="9"/>
      <c r="P6" s="9"/>
      <c r="Q6" s="1"/>
      <c r="R6" s="1"/>
      <c r="S6" s="23" t="s">
        <v>25</v>
      </c>
      <c r="T6" s="16">
        <f>'Antwort Bescheid'!T6</f>
        <v>0</v>
      </c>
      <c r="U6" s="2"/>
      <c r="V6" s="2"/>
      <c r="W6" s="2"/>
      <c r="Y6" s="5" t="s">
        <v>4</v>
      </c>
      <c r="Z6" s="13"/>
    </row>
    <row r="7" spans="2:26" ht="18" customHeight="1" x14ac:dyDescent="0.25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"/>
      <c r="R7" s="1"/>
      <c r="S7" s="13" t="s">
        <v>48</v>
      </c>
      <c r="T7" s="33"/>
      <c r="U7" s="24"/>
      <c r="V7" s="13"/>
      <c r="W7" s="2"/>
      <c r="Y7" s="16" t="s">
        <v>0</v>
      </c>
      <c r="Z7" s="13"/>
    </row>
    <row r="8" spans="2:26" ht="22.5" customHeight="1" x14ac:dyDescent="0.25">
      <c r="B8" s="9"/>
      <c r="C8" s="9"/>
      <c r="D8" s="9"/>
      <c r="E8" s="9"/>
      <c r="F8" s="9"/>
      <c r="G8" s="9"/>
      <c r="H8" s="9"/>
      <c r="I8" s="50" t="str">
        <f ca="1">"Azmoos, "&amp;DAY(TODAY())&amp;"."&amp;MONTH(TODAY())&amp;"."&amp;YEAR(TODAY())</f>
        <v>Azmoos, 2.6.2022</v>
      </c>
      <c r="J8" s="50"/>
      <c r="K8" s="50"/>
      <c r="L8" s="50"/>
      <c r="M8" s="50"/>
      <c r="N8" s="50"/>
      <c r="O8" s="50"/>
      <c r="P8" s="9"/>
      <c r="Q8" s="1"/>
      <c r="R8" s="1"/>
      <c r="S8" s="13" t="s">
        <v>49</v>
      </c>
      <c r="T8" s="36">
        <f ca="1">TODAY()+14</f>
        <v>44728</v>
      </c>
      <c r="U8" s="35" t="str">
        <f ca="1">T8-TODAY()&amp;" Tage"</f>
        <v>14 Tage</v>
      </c>
      <c r="V8" s="13"/>
      <c r="W8" s="2"/>
    </row>
    <row r="9" spans="2:26" ht="35.1" customHeigh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1"/>
      <c r="R9" s="1"/>
      <c r="S9" s="13" t="s">
        <v>51</v>
      </c>
      <c r="T9" s="37" t="s">
        <v>59</v>
      </c>
      <c r="U9" s="13"/>
      <c r="V9" s="13"/>
      <c r="W9" s="2"/>
    </row>
    <row r="10" spans="2:26" ht="22.5" customHeight="1" x14ac:dyDescent="0.25">
      <c r="B10" s="21" t="str">
        <f>"Vertragsabschluss:   Betr. Aufnahme "&amp;T31&amp;" PV-Anlage in das Fördermodell der EV Wartau"</f>
        <v>Vertragsabschluss:   Betr. Aufnahme Ihrer PV-Anlage in das Fördermodell der EV Wartau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  <c r="R10" s="1"/>
      <c r="S10" s="13" t="s">
        <v>52</v>
      </c>
      <c r="T10" s="37" t="s">
        <v>60</v>
      </c>
      <c r="U10" s="2"/>
      <c r="V10" s="2"/>
      <c r="W10" s="2"/>
      <c r="X10" t="s">
        <v>35</v>
      </c>
    </row>
    <row r="11" spans="2:26" ht="22.5" customHeight="1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1"/>
      <c r="R11" s="1"/>
      <c r="S11" s="13" t="s">
        <v>53</v>
      </c>
      <c r="T11" s="37" t="s">
        <v>61</v>
      </c>
      <c r="U11" s="2"/>
      <c r="V11" s="2"/>
      <c r="W11" s="2"/>
    </row>
    <row r="12" spans="2:26" ht="22.5" customHeight="1" x14ac:dyDescent="0.25">
      <c r="B12" s="9" t="str">
        <f>IF(T6="Herr","Sehr geehrter Herr "&amp;I3,IF(T6="Frau","Sehr geehrte Frau "&amp;I3,IF(T6="Geschätzter","Geschätzter "&amp;I3,IF(T6="Geschätzte","Geschätzte "&amp;I3,"Sehr geehrte Damen und Herren"))))</f>
        <v>Sehr geehrte Damen und Herren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"/>
      <c r="R12" s="1"/>
      <c r="S12" s="13" t="s">
        <v>54</v>
      </c>
      <c r="T12" s="37" t="s">
        <v>62</v>
      </c>
      <c r="U12" s="2"/>
      <c r="V12" s="2"/>
      <c r="W12" s="2"/>
    </row>
    <row r="13" spans="2:26" ht="22.5" customHeight="1" x14ac:dyDescent="0.25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1"/>
      <c r="R13" s="1"/>
      <c r="S13" s="1" t="s">
        <v>68</v>
      </c>
      <c r="T13" s="40"/>
      <c r="U13" s="1"/>
      <c r="V13" s="1"/>
      <c r="W13" s="1"/>
    </row>
    <row r="14" spans="2:26" ht="22.5" customHeight="1" x14ac:dyDescent="0.25">
      <c r="B14" s="57" t="str">
        <f>U26&amp;" "&amp;T33&amp;" bei der EV Wartau folgende Anlage für das Fördermodell angemeldet:"</f>
        <v>Sie haben bei der EV Wartau folgende Anlage für das Fördermodell angemeldet: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1"/>
      <c r="R14" s="1"/>
      <c r="S14" s="1" t="s">
        <v>64</v>
      </c>
      <c r="T14" s="40"/>
      <c r="U14" s="1"/>
      <c r="V14" s="1"/>
      <c r="W14" s="1"/>
      <c r="X14" t="s">
        <v>38</v>
      </c>
      <c r="Y14" t="str">
        <f>IF(Gesuch!I34="EiV","EiV-Ausschüttung",IF(Gesuch!I34="KEV","KEV-Aufnahme","Fehler"))</f>
        <v>Fehler</v>
      </c>
    </row>
    <row r="15" spans="2:26" ht="22.5" customHeight="1" x14ac:dyDescent="0.25">
      <c r="B15" s="62" t="s">
        <v>28</v>
      </c>
      <c r="C15" s="62"/>
      <c r="D15" s="62"/>
      <c r="E15" s="62">
        <f>Gesuch!I21</f>
        <v>0</v>
      </c>
      <c r="F15" s="62"/>
      <c r="G15" s="62"/>
      <c r="H15" s="62"/>
      <c r="I15" s="62"/>
      <c r="J15" s="62"/>
      <c r="K15" s="62"/>
      <c r="L15" s="62"/>
      <c r="M15" s="26"/>
      <c r="N15" s="26"/>
      <c r="O15" s="26"/>
      <c r="P15" s="9"/>
      <c r="Q15" s="1"/>
      <c r="R15" s="1"/>
      <c r="S15" s="1" t="s">
        <v>65</v>
      </c>
      <c r="T15" s="40"/>
      <c r="U15" s="1"/>
      <c r="V15" s="1"/>
      <c r="W15" s="1"/>
    </row>
    <row r="16" spans="2:26" ht="22.5" customHeight="1" x14ac:dyDescent="0.25">
      <c r="B16" s="62" t="s">
        <v>29</v>
      </c>
      <c r="C16" s="62"/>
      <c r="D16" s="62"/>
      <c r="E16" s="64" t="str">
        <f>Gesuch!I24&amp;" kWp"</f>
        <v xml:space="preserve"> kWp</v>
      </c>
      <c r="F16" s="64"/>
      <c r="G16" s="32"/>
      <c r="H16" s="32"/>
      <c r="I16" s="31"/>
      <c r="J16" s="31"/>
      <c r="K16" s="31"/>
      <c r="L16" s="31"/>
      <c r="M16" s="26"/>
      <c r="N16" s="26"/>
      <c r="O16" s="26"/>
      <c r="P16" s="9"/>
      <c r="Q16" s="1"/>
      <c r="R16" s="1"/>
      <c r="S16" s="1" t="s">
        <v>66</v>
      </c>
      <c r="T16" s="40"/>
      <c r="U16" s="1"/>
      <c r="V16" s="1"/>
      <c r="W16" s="1"/>
    </row>
    <row r="17" spans="2:23" ht="22.5" customHeight="1" x14ac:dyDescent="0.25">
      <c r="B17" s="62" t="s">
        <v>15</v>
      </c>
      <c r="C17" s="62"/>
      <c r="D17" s="62"/>
      <c r="E17" s="63">
        <f>Gesuch!I27</f>
        <v>0</v>
      </c>
      <c r="F17" s="63"/>
      <c r="G17" s="31"/>
      <c r="H17" s="31"/>
      <c r="I17" s="31"/>
      <c r="J17" s="31"/>
      <c r="K17" s="31"/>
      <c r="L17" s="31"/>
      <c r="M17" s="26"/>
      <c r="N17" s="26"/>
      <c r="O17" s="26"/>
      <c r="P17" s="26"/>
      <c r="Q17" s="1"/>
      <c r="R17" s="1"/>
      <c r="S17" s="1" t="s">
        <v>67</v>
      </c>
      <c r="T17" s="41"/>
      <c r="U17" s="1"/>
      <c r="V17" s="1"/>
      <c r="W17" s="1"/>
    </row>
    <row r="18" spans="2:23" ht="22.5" customHeight="1" x14ac:dyDescent="0.25">
      <c r="B18" s="57" t="str">
        <f>IF(T7="positiv","",IF(T7="negativ","",IF(T7="später","","Kein Entscheid gewählt")))</f>
        <v>Kein Entscheid gewählt</v>
      </c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1"/>
      <c r="R18" s="1"/>
      <c r="S18" s="1" t="s">
        <v>69</v>
      </c>
      <c r="T18" s="41"/>
      <c r="U18" s="1"/>
      <c r="V18" s="1"/>
      <c r="W18" s="1"/>
    </row>
    <row r="19" spans="2:23" ht="22.5" customHeight="1" x14ac:dyDescent="0.25">
      <c r="B19" s="57" t="str">
        <f>IF(T7="positiv","",IF(T7="negativ","",IF(T7="später","","Kein Entscheid gewählt")))</f>
        <v>Kein Entscheid gewählt</v>
      </c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1"/>
      <c r="R19" s="1"/>
      <c r="S19" s="1" t="s">
        <v>70</v>
      </c>
      <c r="T19" s="41"/>
      <c r="U19" s="1"/>
      <c r="V19" s="1"/>
      <c r="W19" s="1"/>
    </row>
    <row r="20" spans="2:23" ht="22.5" customHeight="1" x14ac:dyDescent="0.25">
      <c r="B20" s="57" t="str">
        <f>IF(T7="positiv","Es freut uns, "&amp;T24&amp;" mitteilen zu dürfen, dass "&amp;T25&amp;" Anlage in das Fördermodell der EV Wartau",IF(T7="negativ","Es freut uns, "&amp;T24&amp;" mitteilen zu dürfen, dass "&amp;T25&amp;" Anlage in das Fördermodell der EV Wartau",IF(T7="später","","Kein Entscheid gewählt")))</f>
        <v>Kein Entscheid gewählt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1"/>
      <c r="R20" s="1"/>
      <c r="S20" s="1"/>
      <c r="T20" s="1"/>
      <c r="U20" s="1"/>
      <c r="V20" s="1"/>
      <c r="W20" s="1"/>
    </row>
    <row r="21" spans="2:23" ht="22.5" customHeight="1" x14ac:dyDescent="0.25">
      <c r="B21" s="57" t="str">
        <f>IF(T7="positiv","aufgenommen werden kann.",IF(T7="negativ","aufgenommen werden kann.",IF(T7="später","","Kein Entscheid gewählt")))</f>
        <v>Kein Entscheid gewählt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1"/>
      <c r="R21" s="1"/>
      <c r="S21" s="1"/>
      <c r="T21" s="1"/>
      <c r="U21" s="1"/>
      <c r="V21" s="1"/>
      <c r="W21" s="1"/>
    </row>
    <row r="22" spans="2:23" ht="22.5" customHeight="1" x14ac:dyDescent="0.25">
      <c r="B22" s="57" t="str">
        <f>IF(T7="positiv","",IF(T7="negativ","",IF(T7="später","","Kein Entscheid gewählt")))</f>
        <v>Kein Entscheid gewählt</v>
      </c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1"/>
      <c r="R22" s="1"/>
      <c r="S22" s="1" t="s">
        <v>32</v>
      </c>
      <c r="T22" s="1"/>
      <c r="U22" s="1"/>
      <c r="V22" s="1"/>
      <c r="W22" s="1"/>
    </row>
    <row r="23" spans="2:23" ht="22.5" customHeight="1" x14ac:dyDescent="0.25">
      <c r="B23" s="57" t="str">
        <f>IF(T7="positiv","Der Vergütungssatz der eingespeisten Energie, als auch der Vergütungssatz des ökologischen",IF(T7="negativ","",IF(T7="später","","Kein Entscheid gewählt")))</f>
        <v>Kein Entscheid gewählt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1"/>
      <c r="R23" s="1"/>
      <c r="S23" s="1"/>
      <c r="T23" s="1"/>
      <c r="U23" s="1" t="s">
        <v>41</v>
      </c>
      <c r="V23" s="1"/>
      <c r="W23" s="1"/>
    </row>
    <row r="24" spans="2:23" ht="22.5" customHeight="1" x14ac:dyDescent="0.25">
      <c r="B24" s="57" t="str">
        <f>IF(T7="positiv","Mehrwerts, werden im Energie- und HKN-Abnahmevertrag geregelt.",IF(T7="negativ","",IF(T7="später","","Kein Entscheid gewählt")))</f>
        <v>Kein Entscheid gewählt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1"/>
      <c r="R24" s="1"/>
      <c r="S24" s="1" t="s">
        <v>30</v>
      </c>
      <c r="T24" s="28" t="str">
        <f>IF(T6="Geschätzter","dir",IF(T6="Geschätzte","dir","Ihnen"))</f>
        <v>Ihnen</v>
      </c>
      <c r="U24" s="1"/>
      <c r="V24" s="1"/>
      <c r="W24" s="1"/>
    </row>
    <row r="25" spans="2:23" ht="22.5" customHeight="1" x14ac:dyDescent="0.25">
      <c r="B25" s="57" t="str">
        <f>IF(T7="positiv","Die Laufzeit des Vertrages ist ebenfalls klar definiert.",IF(T7="negativ","",IF(T7="später","","Kein Entscheid gewählt")))</f>
        <v>Kein Entscheid gewählt</v>
      </c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1"/>
      <c r="R25" s="1"/>
      <c r="S25" s="1" t="s">
        <v>31</v>
      </c>
      <c r="T25" s="28" t="str">
        <f>IF(T6="Geschätzter","deine",IF(T6="Geschätzte","deine","Ihre"))</f>
        <v>Ihre</v>
      </c>
      <c r="U25" s="1"/>
      <c r="V25" s="1"/>
      <c r="W25" s="1"/>
    </row>
    <row r="26" spans="2:23" ht="22.5" customHeight="1" x14ac:dyDescent="0.25">
      <c r="B26" s="57" t="str">
        <f>IF(T7="positiv","",IF(T7="negativ","",IF(T7="später","","Kein Entscheid gewählt")))</f>
        <v>Kein Entscheid gewählt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1"/>
      <c r="R26" s="1"/>
      <c r="S26" s="1" t="s">
        <v>33</v>
      </c>
      <c r="T26" s="28" t="str">
        <f>IF(T6="Geschätzter","du",IF(T6="Geschätzte","du","Sie"))</f>
        <v>Sie</v>
      </c>
      <c r="U26" s="28" t="str">
        <f>IF(T6="Geschätzter","Du",IF(T6="Geschätzte","Du","Sie"))</f>
        <v>Sie</v>
      </c>
      <c r="V26" s="1"/>
      <c r="W26" s="1"/>
    </row>
    <row r="27" spans="2:23" ht="22.5" customHeight="1" x14ac:dyDescent="0.25">
      <c r="B27" s="57" t="str">
        <f>IF(T7="positiv","",IF(T7="negativ","",IF(T7="später","","Kein Entscheid gewählt")))</f>
        <v>Kein Entscheid gewählt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1"/>
      <c r="R27" s="1"/>
      <c r="S27" s="1" t="s">
        <v>34</v>
      </c>
      <c r="T27" s="28" t="str">
        <f>IF(T6="Geschätzter","wirst",IF(T6="Geschätzte","wirst","werden"))</f>
        <v>werden</v>
      </c>
      <c r="U27" s="1"/>
      <c r="V27" s="1"/>
      <c r="W27" s="1"/>
    </row>
    <row r="28" spans="2:23" ht="22.5" customHeight="1" x14ac:dyDescent="0.25">
      <c r="B28" s="57" t="str">
        <f>IF(T7="positiv","Alle benötigten Unterlagen liegen uns vor, somit steht dem Vertragsabschluss nichts mehr im Wege.",IF(T7="negativ","Leider sind noch nicht alle Unterlagen zu "&amp;T31&amp;" Anlage komplett. Deshalb bitten wir "&amp;T28&amp;",",IF(T7="später","","Kein Entscheid gewählt")))</f>
        <v>Kein Entscheid gewählt</v>
      </c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1"/>
      <c r="R28" s="1"/>
      <c r="S28" s="1" t="s">
        <v>39</v>
      </c>
      <c r="T28" s="28" t="str">
        <f>IF(T6="Geschätzter","dich",IF(T6="Geschätzte","dich","Sie"))</f>
        <v>Sie</v>
      </c>
      <c r="U28" s="1"/>
      <c r="V28" s="1"/>
      <c r="W28" s="1"/>
    </row>
    <row r="29" spans="2:23" ht="22.5" customHeight="1" x14ac:dyDescent="0.25">
      <c r="B29" s="57" t="str">
        <f>IF(T7="positiv","",IF(T7="negativ","bis spätestens "&amp;DAY(T8)&amp;"."&amp;MONTH(T8)&amp;"."&amp;YEAR(T8)&amp;", die fehlenden Unterlagen nachzureichen.",IF(T7="später","","Kein Entscheid gewählt")))</f>
        <v>Kein Entscheid gewählt</v>
      </c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1"/>
      <c r="R29" s="1"/>
      <c r="S29" s="1" t="s">
        <v>40</v>
      </c>
      <c r="T29" s="28" t="str">
        <f>IF(T6="Geschätzter","erhälst",IF(T6="Geschätzte","erhälst","erhalten"))</f>
        <v>erhalten</v>
      </c>
      <c r="U29" s="1"/>
      <c r="V29" s="1"/>
      <c r="W29" s="1"/>
    </row>
    <row r="30" spans="2:23" ht="22.5" customHeight="1" x14ac:dyDescent="0.25">
      <c r="B30" s="57" t="str">
        <f>IF(T7="positiv","Wir bitten "&amp;T28&amp;" die beiliegenden Dokumente durchzulesen und unterschrieben an uns zu retournieren.",IF(T7="negativ","Wenn "&amp;T26&amp;" noch Fragen dazu "&amp;T33&amp;", stehen wir gerne für Auskünfte bereit.",IF(T7="später","","Kein Entscheid gewählt")))</f>
        <v>Kein Entscheid gewählt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1"/>
      <c r="R30" s="1"/>
      <c r="S30" s="1" t="s">
        <v>42</v>
      </c>
      <c r="T30" s="28" t="str">
        <f>IF(T6="Geschätzter","darfst",IF(T6="Geschätzte","darfst","dürfen"))</f>
        <v>dürfen</v>
      </c>
      <c r="U30" s="1"/>
      <c r="V30" s="1"/>
      <c r="W30" s="1"/>
    </row>
    <row r="31" spans="2:23" ht="22.5" customHeight="1" x14ac:dyDescent="0.25">
      <c r="B31" s="57" t="str">
        <f>IF(T7="positiv",U26&amp;" "&amp;T29&amp;" jeweils ein Exemplar unterschrieben zurück. Gerne "&amp;T30&amp;" "&amp;T26&amp;" einen Termin",IF(T7="negativ","",IF(T7="später","","Kein Entscheid gewählt")))</f>
        <v>Kein Entscheid gewählt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1"/>
      <c r="R31" s="1"/>
      <c r="S31" s="1" t="s">
        <v>43</v>
      </c>
      <c r="T31" s="28" t="str">
        <f>IF(T6="Geschätzter","deiner",IF(T6="Geschätzte","deiner","Ihrer"))</f>
        <v>Ihrer</v>
      </c>
      <c r="U31" s="1"/>
      <c r="V31" s="1"/>
      <c r="W31" s="1"/>
    </row>
    <row r="32" spans="2:23" ht="22.5" customHeight="1" x14ac:dyDescent="0.25">
      <c r="B32" s="57" t="str">
        <f>IF(T7="positiv","zur Besprechung und Unterzeichnung der Dokumente vorschlagen.",IF(T7="negativ","Fehlende Unterlagen: "&amp;IF(T9=0," ",T9&amp;IF(T10=0," ",", "&amp;T10&amp;IF(T11=0," ",", "&amp;T11&amp;IF(T12=0," ",", "&amp;T12)))),IF(T7="später","","Kein Entscheid gewählt")))</f>
        <v>Kein Entscheid gewählt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1"/>
      <c r="R32" s="1"/>
      <c r="S32" s="1" t="s">
        <v>44</v>
      </c>
      <c r="T32" s="28" t="str">
        <f>IF(T6="Geschätzter","erlaubst",IF(T6="Geschätzte","erlaubst","erlauben"))</f>
        <v>erlauben</v>
      </c>
      <c r="U32" s="1"/>
      <c r="V32" s="1"/>
      <c r="W32" s="1"/>
    </row>
    <row r="33" spans="2:23" ht="22.5" customHeight="1" x14ac:dyDescent="0.25">
      <c r="B33" s="57" t="str">
        <f>IF(T7="positiv","",IF(T7="negativ","",IF(T7="später","","Kein Entscheid gewählt")))</f>
        <v>Kein Entscheid gewählt</v>
      </c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1"/>
      <c r="R33" s="1"/>
      <c r="S33" s="1" t="s">
        <v>50</v>
      </c>
      <c r="T33" s="28" t="str">
        <f>IF(T6="Geschätzter","hast",IF(T6="Geschätzte","hast","haben"))</f>
        <v>haben</v>
      </c>
      <c r="U33" s="1"/>
      <c r="V33" s="1"/>
      <c r="W33" s="1"/>
    </row>
    <row r="34" spans="2:23" ht="22.5" customHeight="1" x14ac:dyDescent="0.25">
      <c r="B34" s="57" t="str">
        <f>IF(T7="positiv","",IF(T7="negativ","",IF(T7="später","","Kein Entscheid gewählt")))</f>
        <v>Kein Entscheid gewählt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1"/>
      <c r="R34" s="1"/>
      <c r="S34" s="1"/>
      <c r="T34" s="1"/>
      <c r="U34" s="1"/>
      <c r="V34" s="1"/>
      <c r="W34" s="1"/>
    </row>
    <row r="35" spans="2:23" ht="22.5" customHeight="1" x14ac:dyDescent="0.25">
      <c r="B35" s="26"/>
      <c r="C35" s="26"/>
      <c r="D35" s="26"/>
      <c r="E35" s="26"/>
      <c r="F35" s="26"/>
      <c r="G35" s="26"/>
      <c r="H35" s="26"/>
      <c r="I35" s="26" t="s">
        <v>56</v>
      </c>
      <c r="J35" s="26"/>
      <c r="K35" s="26"/>
      <c r="L35" s="26"/>
      <c r="M35" s="26"/>
      <c r="N35" s="26"/>
      <c r="O35" s="26"/>
      <c r="P35" s="26"/>
      <c r="Q35" s="1"/>
      <c r="R35" s="1"/>
      <c r="S35" s="1"/>
      <c r="T35" s="1"/>
      <c r="U35" s="1"/>
      <c r="V35" s="1"/>
      <c r="W35" s="1"/>
    </row>
    <row r="36" spans="2:23" ht="22.5" customHeight="1" x14ac:dyDescent="0.25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1"/>
      <c r="V36" s="1"/>
      <c r="W36" s="1"/>
    </row>
    <row r="37" spans="2:23" ht="22.5" customHeight="1" x14ac:dyDescent="0.25">
      <c r="B37" s="9"/>
      <c r="C37" s="9"/>
      <c r="D37" s="9"/>
      <c r="E37" s="9"/>
      <c r="F37" s="9"/>
      <c r="G37" s="9"/>
      <c r="H37" s="9"/>
      <c r="I37" s="34" t="s">
        <v>57</v>
      </c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</row>
    <row r="38" spans="2:23" ht="22.5" customHeight="1" x14ac:dyDescent="0.25">
      <c r="B38" s="9"/>
      <c r="C38" s="9"/>
      <c r="D38" s="9"/>
      <c r="E38" s="9"/>
      <c r="F38" s="9"/>
      <c r="G38" s="9"/>
      <c r="H38" s="9"/>
      <c r="I38" s="34" t="s">
        <v>58</v>
      </c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</row>
    <row r="39" spans="2:23" ht="22.5" customHeight="1" x14ac:dyDescent="0.25">
      <c r="B39" s="34"/>
      <c r="C39" s="9"/>
      <c r="D39" s="9"/>
      <c r="E39" s="34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</row>
    <row r="40" spans="2:23" ht="22.5" customHeight="1" x14ac:dyDescent="0.25">
      <c r="B40" s="9"/>
      <c r="C40" s="9"/>
      <c r="D40" s="9"/>
      <c r="E40" s="34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</row>
    <row r="41" spans="2:23" ht="22.5" customHeight="1" x14ac:dyDescent="0.25">
      <c r="B41" s="34" t="str">
        <f>IF(T7="positiv","Beilagen"," ")</f>
        <v xml:space="preserve"> </v>
      </c>
      <c r="C41" s="12"/>
      <c r="D41" s="12"/>
      <c r="E41" s="57" t="str">
        <f>IF(T7="positiv","- Energieabnahmevertrag"," ")</f>
        <v xml:space="preserve"> </v>
      </c>
      <c r="F41" s="57"/>
      <c r="G41" s="57"/>
      <c r="H41" s="57"/>
      <c r="I41" s="57"/>
      <c r="J41" s="57"/>
      <c r="K41" s="57"/>
      <c r="L41" s="57"/>
      <c r="M41" s="57"/>
      <c r="N41" s="12"/>
      <c r="O41" s="12"/>
      <c r="P41" s="12"/>
      <c r="Q41" s="1"/>
      <c r="R41" s="1"/>
      <c r="S41" s="1"/>
      <c r="T41" s="1"/>
      <c r="U41" s="1"/>
      <c r="V41" s="1"/>
      <c r="W41" s="1"/>
    </row>
    <row r="42" spans="2:23" ht="22.5" customHeight="1" x14ac:dyDescent="0.25">
      <c r="B42" s="11"/>
      <c r="C42" s="11"/>
      <c r="D42" s="11"/>
      <c r="E42" s="57" t="str">
        <f>IF(T7="positiv","- HKN-Dauerauftrag"," ")</f>
        <v xml:space="preserve"> </v>
      </c>
      <c r="F42" s="57"/>
      <c r="G42" s="57"/>
      <c r="H42" s="57"/>
      <c r="I42" s="57"/>
      <c r="J42" s="57"/>
      <c r="K42" s="57"/>
      <c r="L42" s="57"/>
      <c r="M42" s="57"/>
      <c r="N42" s="12"/>
      <c r="O42" s="12"/>
      <c r="P42" s="12"/>
      <c r="Q42" s="1"/>
      <c r="R42" s="1"/>
      <c r="S42" s="1"/>
      <c r="T42" s="1"/>
      <c r="U42" s="1"/>
      <c r="V42" s="1"/>
      <c r="W42" s="1"/>
    </row>
    <row r="43" spans="2:23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3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3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3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3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3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</sheetData>
  <protectedRanges>
    <protectedRange sqref="T13:T19" name="Bereich2"/>
    <protectedRange sqref="T7 T9:T12" name="Bereich1"/>
  </protectedRanges>
  <mergeCells count="32">
    <mergeCell ref="E41:M41"/>
    <mergeCell ref="E42:M42"/>
    <mergeCell ref="B33:P33"/>
    <mergeCell ref="B34:P34"/>
    <mergeCell ref="E17:F17"/>
    <mergeCell ref="B19:P19"/>
    <mergeCell ref="B20:P20"/>
    <mergeCell ref="B21:P21"/>
    <mergeCell ref="B22:P22"/>
    <mergeCell ref="B23:P23"/>
    <mergeCell ref="B24:P24"/>
    <mergeCell ref="B25:P25"/>
    <mergeCell ref="B26:P26"/>
    <mergeCell ref="B27:P27"/>
    <mergeCell ref="B28:P28"/>
    <mergeCell ref="B29:P29"/>
    <mergeCell ref="B30:P30"/>
    <mergeCell ref="B31:P31"/>
    <mergeCell ref="B32:P32"/>
    <mergeCell ref="B18:P18"/>
    <mergeCell ref="B15:D15"/>
    <mergeCell ref="B16:D16"/>
    <mergeCell ref="B17:D17"/>
    <mergeCell ref="E15:L15"/>
    <mergeCell ref="E16:F16"/>
    <mergeCell ref="S4:Y4"/>
    <mergeCell ref="I5:M5"/>
    <mergeCell ref="I8:O8"/>
    <mergeCell ref="I2:M2"/>
    <mergeCell ref="B14:P14"/>
    <mergeCell ref="I3:M3"/>
    <mergeCell ref="I4:M4"/>
  </mergeCells>
  <dataValidations count="3">
    <dataValidation type="list" allowBlank="1" showInputMessage="1" showErrorMessage="1" sqref="T6">
      <formula1>"Herr,Frau,Geschätzter,Geschätzte"</formula1>
    </dataValidation>
    <dataValidation type="list" allowBlank="1" showInputMessage="1" showErrorMessage="1" sqref="T7">
      <formula1>"positiv,negativ,später"</formula1>
    </dataValidation>
    <dataValidation type="list" allowBlank="1" showInputMessage="1" showErrorMessage="1" sqref="T13:T19">
      <formula1>"vorhanden,nicht vorhanden"</formula1>
    </dataValidation>
  </dataValidations>
  <pageMargins left="0.31496062992125984" right="0.31496062992125984" top="0.19685039370078741" bottom="0.78740157480314965" header="0.31496062992125984" footer="0.31496062992125984"/>
  <pageSetup paperSize="9" scale="72" orientation="portrait" blackAndWhite="1" r:id="rId1"/>
  <headerFooter>
    <oddFooter>&amp;L          Antwortschreiben betreffend Vertrag für Aufnahme in das PV-Fördermodell der EV Wartau  V1.2  PM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Gesuch</vt:lpstr>
      <vt:lpstr>Antwort Bescheid</vt:lpstr>
      <vt:lpstr>Antwort Vertrag</vt:lpstr>
      <vt:lpstr>'Antwort Bescheid'!Druckbereich</vt:lpstr>
      <vt:lpstr>'Antwort Vertrag'!Druckbereich</vt:lpstr>
      <vt:lpstr>Gesuch!Druckbereich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Müller Philipp</dc:creator>
  <cp:lastModifiedBy>Ajdari Sejla EW AZMOOS</cp:lastModifiedBy>
  <cp:lastPrinted>2022-06-02T09:52:03Z</cp:lastPrinted>
  <dcterms:created xsi:type="dcterms:W3CDTF">2014-09-15T09:42:35Z</dcterms:created>
  <dcterms:modified xsi:type="dcterms:W3CDTF">2022-06-02T09:52:32Z</dcterms:modified>
</cp:coreProperties>
</file>